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ндрей\2020\Протоколы 2020\"/>
    </mc:Choice>
  </mc:AlternateContent>
  <bookViews>
    <workbookView xWindow="0" yWindow="0" windowWidth="28800" windowHeight="12300" firstSheet="11" activeTab="13"/>
  </bookViews>
  <sheets>
    <sheet name="ПРО тяга б.э." sheetId="36" r:id="rId1"/>
    <sheet name="Люб. тяга б.э." sheetId="35" r:id="rId2"/>
    <sheet name="Люб. тяга 1.слой" sheetId="33" r:id="rId3"/>
    <sheet name="Люб. жим жим софт мн.петельная" sheetId="28" r:id="rId4"/>
    <sheet name="Люб. жим 1 петельная" sheetId="26" r:id="rId5"/>
    <sheet name="ПРО жим б.э." sheetId="25" r:id="rId6"/>
    <sheet name="Люб. жим б.э." sheetId="24" r:id="rId7"/>
    <sheet name="ПРО жим 1.слой" sheetId="23" r:id="rId8"/>
    <sheet name="Люб. жим 1.слой" sheetId="22" r:id="rId9"/>
    <sheet name="Люб. жим мн.слой" sheetId="19" r:id="rId10"/>
    <sheet name="Люб. Военный жим" sheetId="17" r:id="rId11"/>
    <sheet name="Проф. народный жим 1 вес" sheetId="37" r:id="rId12"/>
    <sheet name="Люб. народный жим 1 вес" sheetId="38" r:id="rId13"/>
    <sheet name="Бицепс Любители" sheetId="39" r:id="rId14"/>
  </sheets>
  <definedNames>
    <definedName name="_FilterDatabase" localSheetId="12" hidden="1">'Люб. народный жим 1 вес'!$A$1:$J$3</definedName>
  </definedNames>
  <calcPr calcId="191029" refMode="R1C1"/>
</workbook>
</file>

<file path=xl/calcChain.xml><?xml version="1.0" encoding="utf-8"?>
<calcChain xmlns="http://schemas.openxmlformats.org/spreadsheetml/2006/main">
  <c r="M20" i="39" l="1"/>
  <c r="L20" i="39"/>
  <c r="E20" i="39"/>
  <c r="E6" i="39" l="1"/>
  <c r="L6" i="39"/>
  <c r="M6" i="39"/>
  <c r="E7" i="39"/>
  <c r="L7" i="39"/>
  <c r="M7" i="39"/>
  <c r="E10" i="39"/>
  <c r="L10" i="39"/>
  <c r="M10" i="39"/>
  <c r="E13" i="39"/>
  <c r="L13" i="39"/>
  <c r="M13" i="39"/>
  <c r="E16" i="39"/>
  <c r="L16" i="39"/>
  <c r="M16" i="39"/>
  <c r="E19" i="39"/>
  <c r="L19" i="39"/>
  <c r="M19" i="39"/>
  <c r="E6" i="38" l="1"/>
  <c r="J6" i="38"/>
  <c r="K6" i="38"/>
  <c r="E9" i="38"/>
  <c r="J9" i="38"/>
  <c r="K9" i="38"/>
  <c r="E6" i="37"/>
  <c r="J6" i="37"/>
  <c r="K6" i="37"/>
  <c r="M12" i="36" l="1"/>
  <c r="L12" i="36"/>
  <c r="E12" i="36"/>
  <c r="M9" i="36"/>
  <c r="L9" i="36"/>
  <c r="E9" i="36"/>
  <c r="M6" i="36"/>
  <c r="L6" i="36"/>
  <c r="E6" i="36"/>
  <c r="M12" i="35"/>
  <c r="L12" i="35"/>
  <c r="E12" i="35"/>
  <c r="M9" i="35"/>
  <c r="L9" i="35"/>
  <c r="E9" i="35"/>
  <c r="M6" i="35"/>
  <c r="L6" i="35"/>
  <c r="E6" i="35"/>
  <c r="M7" i="33"/>
  <c r="L7" i="33"/>
  <c r="E7" i="33"/>
  <c r="M6" i="33"/>
  <c r="L6" i="33"/>
  <c r="E6" i="33"/>
  <c r="M6" i="28"/>
  <c r="L6" i="28"/>
  <c r="E6" i="28"/>
  <c r="M6" i="26"/>
  <c r="L6" i="26"/>
  <c r="E6" i="26"/>
  <c r="M6" i="25"/>
  <c r="L6" i="25"/>
  <c r="E6" i="25"/>
  <c r="M24" i="24"/>
  <c r="L24" i="24"/>
  <c r="E24" i="24"/>
  <c r="M23" i="24"/>
  <c r="L23" i="24"/>
  <c r="E23" i="24"/>
  <c r="M20" i="24"/>
  <c r="L20" i="24"/>
  <c r="E20" i="24"/>
  <c r="M19" i="24"/>
  <c r="L19" i="24"/>
  <c r="E19" i="24"/>
  <c r="M16" i="24"/>
  <c r="L16" i="24"/>
  <c r="E16" i="24"/>
  <c r="M15" i="24"/>
  <c r="L15" i="24"/>
  <c r="E15" i="24"/>
  <c r="M12" i="24"/>
  <c r="L12" i="24"/>
  <c r="E12" i="24"/>
  <c r="M9" i="24"/>
  <c r="L9" i="24"/>
  <c r="E9" i="24"/>
  <c r="M6" i="24"/>
  <c r="L6" i="24"/>
  <c r="E6" i="24"/>
  <c r="M6" i="23"/>
  <c r="L6" i="23"/>
  <c r="E6" i="23"/>
  <c r="M6" i="22"/>
  <c r="L6" i="22"/>
  <c r="E6" i="22"/>
  <c r="M6" i="19"/>
  <c r="L6" i="19"/>
  <c r="E6" i="19"/>
  <c r="M6" i="17"/>
  <c r="L6" i="17"/>
  <c r="E6" i="17"/>
</calcChain>
</file>

<file path=xl/sharedStrings.xml><?xml version="1.0" encoding="utf-8"?>
<sst xmlns="http://schemas.openxmlformats.org/spreadsheetml/2006/main" count="819" uniqueCount="190">
  <si>
    <t>ФИО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</si>
  <si>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</si>
  <si>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</si>
  <si>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</si>
  <si>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</si>
  <si>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</si>
  <si>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</si>
  <si>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</si>
  <si>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/>
  </si>
  <si>
    <t>Место</t>
  </si>
  <si>
    <t>Shv/Mel</t>
  </si>
  <si>
    <t>Жим лёжа</t>
  </si>
  <si>
    <t>ВЕСОВАЯ КАТЕГОРИЯ   125</t>
  </si>
  <si>
    <t>Бабин Сергей</t>
  </si>
  <si>
    <t>Открытая (18.11.1981)/38</t>
  </si>
  <si>
    <t>123,00</t>
  </si>
  <si>
    <t xml:space="preserve">лично </t>
  </si>
  <si>
    <t xml:space="preserve">Ачинск/Красноярский край </t>
  </si>
  <si>
    <t>157,5</t>
  </si>
  <si>
    <t>162,5</t>
  </si>
  <si>
    <t>165,0</t>
  </si>
  <si>
    <t>Результат</t>
  </si>
  <si>
    <t>1</t>
  </si>
  <si>
    <t>Ребушев Роман</t>
  </si>
  <si>
    <t>Открытая (16.07.1986)/34</t>
  </si>
  <si>
    <t>125,00</t>
  </si>
  <si>
    <t xml:space="preserve">Красноярск/Красноярский край </t>
  </si>
  <si>
    <t>240,0</t>
  </si>
  <si>
    <t>255,0</t>
  </si>
  <si>
    <t>ВЕСОВАЯ КАТЕГОРИЯ   82.5</t>
  </si>
  <si>
    <t>Рогатенко Александр</t>
  </si>
  <si>
    <t>Открытая (07.05.1982)/38</t>
  </si>
  <si>
    <t>82,50</t>
  </si>
  <si>
    <t>200,0</t>
  </si>
  <si>
    <t>210,0</t>
  </si>
  <si>
    <t>Резинкин Александр</t>
  </si>
  <si>
    <t>Открытая (08.10.1982)/37</t>
  </si>
  <si>
    <t>82,00</t>
  </si>
  <si>
    <t>160,0</t>
  </si>
  <si>
    <t>170,0</t>
  </si>
  <si>
    <t xml:space="preserve">Плешков К. </t>
  </si>
  <si>
    <t>ВЕСОВАЯ КАТЕГОРИЯ   44</t>
  </si>
  <si>
    <t>Антощук Виктория</t>
  </si>
  <si>
    <t>Открытая (12.06.1995)/25</t>
  </si>
  <si>
    <t>44,00</t>
  </si>
  <si>
    <t>40,0</t>
  </si>
  <si>
    <t>42,5</t>
  </si>
  <si>
    <t>45,0</t>
  </si>
  <si>
    <t>ВЕСОВАЯ КАТЕГОРИЯ   60</t>
  </si>
  <si>
    <t>Проскурдина Любовь</t>
  </si>
  <si>
    <t>Открытая (03.12.1983)/36</t>
  </si>
  <si>
    <t>59,80</t>
  </si>
  <si>
    <t>47,5</t>
  </si>
  <si>
    <t>52,5</t>
  </si>
  <si>
    <t>57,5</t>
  </si>
  <si>
    <t>Голубович Семен</t>
  </si>
  <si>
    <t>Юноши 16 - 17 (09.10.2003)/16</t>
  </si>
  <si>
    <t>81,60</t>
  </si>
  <si>
    <t>80,0</t>
  </si>
  <si>
    <t>97,5</t>
  </si>
  <si>
    <t>ВЕСОВАЯ КАТЕГОРИЯ   90</t>
  </si>
  <si>
    <t>Фомин Иван</t>
  </si>
  <si>
    <t>Открытая (02.03.1995)/25</t>
  </si>
  <si>
    <t>88,70</t>
  </si>
  <si>
    <t>140,0</t>
  </si>
  <si>
    <t>145,0</t>
  </si>
  <si>
    <t>150,0</t>
  </si>
  <si>
    <t>Кузнецов Александр</t>
  </si>
  <si>
    <t>Открытая (04.04.1989)/31</t>
  </si>
  <si>
    <t>86,90</t>
  </si>
  <si>
    <t>105,0</t>
  </si>
  <si>
    <t>110,0</t>
  </si>
  <si>
    <t>115,0</t>
  </si>
  <si>
    <t>ВЕСОВАЯ КАТЕГОРИЯ   100</t>
  </si>
  <si>
    <t>Неня Сергей</t>
  </si>
  <si>
    <t>Открытая (04.06.1989)/31</t>
  </si>
  <si>
    <t>94,10</t>
  </si>
  <si>
    <t xml:space="preserve">Уяр/Красноярский край </t>
  </si>
  <si>
    <t>147,5</t>
  </si>
  <si>
    <t>155,0</t>
  </si>
  <si>
    <t>Полушин Александр</t>
  </si>
  <si>
    <t>Мастера 40 - 44 (30.04.1976)/44</t>
  </si>
  <si>
    <t>98,40</t>
  </si>
  <si>
    <t>120,0</t>
  </si>
  <si>
    <t>125,0</t>
  </si>
  <si>
    <t>ВЕСОВАЯ КАТЕГОРИЯ   110</t>
  </si>
  <si>
    <t>Головатый Олег</t>
  </si>
  <si>
    <t>Открытая (24.07.1994)/26</t>
  </si>
  <si>
    <t>101,00</t>
  </si>
  <si>
    <t xml:space="preserve">Бородино/Красноярский край </t>
  </si>
  <si>
    <t>175,0</t>
  </si>
  <si>
    <t>Коломажин Вячеслав</t>
  </si>
  <si>
    <t>Мастера 40 - 44 (24.09.1976)/43</t>
  </si>
  <si>
    <t>106,90</t>
  </si>
  <si>
    <t>142,5</t>
  </si>
  <si>
    <t>2</t>
  </si>
  <si>
    <t>Романов Иван</t>
  </si>
  <si>
    <t>Открытая (30.05.1980)/40</t>
  </si>
  <si>
    <t>89,70</t>
  </si>
  <si>
    <t>207,5</t>
  </si>
  <si>
    <t>212,5</t>
  </si>
  <si>
    <t>Бойков Сергей</t>
  </si>
  <si>
    <t>Открытая (13.12.1988)/31</t>
  </si>
  <si>
    <t>94,00</t>
  </si>
  <si>
    <t>185,0</t>
  </si>
  <si>
    <t>202,5</t>
  </si>
  <si>
    <t>Ермолин Максим</t>
  </si>
  <si>
    <t>Открытая (11.07.1992)/28</t>
  </si>
  <si>
    <t>80,00</t>
  </si>
  <si>
    <t>225,0</t>
  </si>
  <si>
    <t>230,0</t>
  </si>
  <si>
    <t>Становая тяга</t>
  </si>
  <si>
    <t>252,5</t>
  </si>
  <si>
    <t>260,0</t>
  </si>
  <si>
    <t>Саб. мастера 33 - 39 (07.05.1982)/38</t>
  </si>
  <si>
    <t>ВЕСОВАЯ КАТЕГОРИЯ   75</t>
  </si>
  <si>
    <t>Степанов Станислав</t>
  </si>
  <si>
    <t>Открытая (11.08.1994)/26</t>
  </si>
  <si>
    <t>73,60</t>
  </si>
  <si>
    <t>205,0</t>
  </si>
  <si>
    <t>215,0</t>
  </si>
  <si>
    <t>Лазарев Виктор</t>
  </si>
  <si>
    <t>Открытая (26.04.2003)/17</t>
  </si>
  <si>
    <t>88,20</t>
  </si>
  <si>
    <t>177,5</t>
  </si>
  <si>
    <t>190,0</t>
  </si>
  <si>
    <t>Иванов Александр</t>
  </si>
  <si>
    <t>Открытая (21.08.1989)/31</t>
  </si>
  <si>
    <t>102,70</t>
  </si>
  <si>
    <t>280,0</t>
  </si>
  <si>
    <t>300,0</t>
  </si>
  <si>
    <t>310,0</t>
  </si>
  <si>
    <t>Умнова Златослава</t>
  </si>
  <si>
    <t>Девушки 0-13 (04.08.2010)/10</t>
  </si>
  <si>
    <t>32,00</t>
  </si>
  <si>
    <t>35,0</t>
  </si>
  <si>
    <t>Умнов Дмитрий</t>
  </si>
  <si>
    <t>Открытая (21.04.1983)/37</t>
  </si>
  <si>
    <t>124,00</t>
  </si>
  <si>
    <t>Гладков Сергей</t>
  </si>
  <si>
    <t>10,0</t>
  </si>
  <si>
    <t>152,5</t>
  </si>
  <si>
    <t>150,80</t>
  </si>
  <si>
    <t>Открытая (25.08.1994)/26</t>
  </si>
  <si>
    <t>ВЕСОВАЯ КАТЕГОРИЯ   140+</t>
  </si>
  <si>
    <t>Повторы</t>
  </si>
  <si>
    <t>Вес</t>
  </si>
  <si>
    <t>Тоннаж</t>
  </si>
  <si>
    <t>Народный жим</t>
  </si>
  <si>
    <t>НАП Н.Ж.</t>
  </si>
  <si>
    <t>Говязов Александр</t>
  </si>
  <si>
    <t>5,0</t>
  </si>
  <si>
    <t>107,5</t>
  </si>
  <si>
    <t>28,0</t>
  </si>
  <si>
    <t>100,0</t>
  </si>
  <si>
    <t>99,80</t>
  </si>
  <si>
    <t>Открытая (28.06.1988)/32</t>
  </si>
  <si>
    <t>50,0</t>
  </si>
  <si>
    <t>Шакин Дмитрий</t>
  </si>
  <si>
    <t>70,0</t>
  </si>
  <si>
    <t>75,0</t>
  </si>
  <si>
    <t>62,5</t>
  </si>
  <si>
    <t>55,0</t>
  </si>
  <si>
    <t>123,60</t>
  </si>
  <si>
    <t>Открытая (25.06.1964)/56</t>
  </si>
  <si>
    <t>Попов Виктор</t>
  </si>
  <si>
    <t>60,0</t>
  </si>
  <si>
    <t>66,00</t>
  </si>
  <si>
    <t>Мастера 40 - 44 (26.02.1976)/44</t>
  </si>
  <si>
    <t>Открытая (26.02.1976)/44</t>
  </si>
  <si>
    <t>ВЕСОВАЯ КАТЕГОРИЯ   67.5</t>
  </si>
  <si>
    <t>Подъем на бицепс</t>
  </si>
  <si>
    <t>Кубок Самсона
ПРО становая тяга без экипировки
Красноярск,Красноярский край 12 сентября 2020 г.</t>
  </si>
  <si>
    <t>Самостоятельно</t>
  </si>
  <si>
    <t>Кубок Самсона
Любители становая тяга без экипировки
Красноярск ,Красноярский край  12 сентября 2020 г.</t>
  </si>
  <si>
    <t>Кубок Самсона
Любители становая тяга в однослойной экипировке
Красноярск,Красноярский край 12 сентября 2020 г.</t>
  </si>
  <si>
    <t>Мистратов В.</t>
  </si>
  <si>
    <t>Кубок Самсона
Любители жим лежа в Софт экипировка однопетельная
Красноярск,Красноярский край 12 сентября 2020 г.</t>
  </si>
  <si>
    <t>Кубок Самсона
Любители жим лежа в Софт экипировка многопетельная
Красноярск,Красноярский край 12 сентября 2020 г.</t>
  </si>
  <si>
    <t>Кубок Самсона
ПРО жим лежа без экипировки
Красноярск,Красноярский край 12 сентября 2020 г.</t>
  </si>
  <si>
    <t>Кубок Самсона
Любители жим лежа без экипировки
Красноярск/Красноярский край ,12 сентября 2020 г.</t>
  </si>
  <si>
    <t>Кубок Самсона
ПРО жим лежа в однослойной экипировке
Красноярск/Красноярский край, 12 сентября 2020 г.</t>
  </si>
  <si>
    <t>Кубок Самсона
Любители жим лежа в однослойной экипировке
Красноярск/Красноярский край,12 сентября 2020 г.</t>
  </si>
  <si>
    <t>Кубок Самсона
Любители жим лежа в многослойной экипировке
Красноярск/Красноярский край,12 сентября 2020 г.</t>
  </si>
  <si>
    <t xml:space="preserve">Лично </t>
  </si>
  <si>
    <t>Кубок Самсона
Любители военный жим
Красноярск/Красноярский край,12 сентября 2020 г.</t>
  </si>
  <si>
    <t>Кубок Самсона
Профессионалы народный жим (1 вес)
Красноярск/Красноярский край,12 сентября 2020 г.</t>
  </si>
  <si>
    <t>Кубок Самсона
Любители народный жим (1 вес)
Красноярск/Красноярский край,12 сентября 2020 г.</t>
  </si>
  <si>
    <t>Кубок Самсона
Одиночный подъём штанги на бицепс Любители
Красноярск,Красноярский край ,12 сентября 2020 г.</t>
  </si>
  <si>
    <t>Мастера 50-54 (25.06.1964)/56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</si>
</sst>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8" fillId="0" borderId="15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M14" sqref="M14"/>
    </sheetView>
  </sheetViews>
  <sheetFormatPr defaultRowHeight="12.75" x14ac:dyDescent="0.2"/>
  <cols>
    <col min="1" max="1" width="7.42578125" style="5" bestFit="1" customWidth="1"/>
    <col min="2" max="2" width="18.140625" style="5" bestFit="1" customWidth="1"/>
    <col min="3" max="3" width="26.8554687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29.140625" style="5" bestFit="1" customWidth="1"/>
    <col min="8" max="10" width="5.5703125" style="6" bestFit="1" customWidth="1"/>
    <col min="11" max="11" width="4.85546875" style="6" bestFit="1" customWidth="1"/>
    <col min="12" max="12" width="11.28515625" style="6" bestFit="1" customWidth="1"/>
    <col min="13" max="13" width="8.5703125" style="6" bestFit="1" customWidth="1"/>
    <col min="14" max="14" width="15.140625" style="5" bestFit="1" customWidth="1"/>
    <col min="15" max="16384" width="9.140625" style="3"/>
  </cols>
  <sheetData>
    <row r="1" spans="1:14" s="2" customFormat="1" ht="29.1" customHeight="1" x14ac:dyDescent="0.2">
      <c r="A1" s="51" t="s">
        <v>172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2" customFormat="1" ht="62.1" customHeight="1" thickBot="1" x14ac:dyDescent="0.2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s="1" customFormat="1" ht="12.75" customHeight="1" x14ac:dyDescent="0.2">
      <c r="A3" s="58" t="s">
        <v>9</v>
      </c>
      <c r="B3" s="49" t="s">
        <v>0</v>
      </c>
      <c r="C3" s="60" t="s">
        <v>5</v>
      </c>
      <c r="D3" s="60" t="s">
        <v>6</v>
      </c>
      <c r="E3" s="62" t="s">
        <v>10</v>
      </c>
      <c r="F3" s="62" t="s">
        <v>3</v>
      </c>
      <c r="G3" s="62" t="s">
        <v>7</v>
      </c>
      <c r="H3" s="62" t="s">
        <v>111</v>
      </c>
      <c r="I3" s="62"/>
      <c r="J3" s="62"/>
      <c r="K3" s="62"/>
      <c r="L3" s="62" t="s">
        <v>21</v>
      </c>
      <c r="M3" s="62" t="s">
        <v>2</v>
      </c>
      <c r="N3" s="63" t="s">
        <v>1</v>
      </c>
    </row>
    <row r="4" spans="1:14" s="1" customFormat="1" ht="21" customHeight="1" thickBot="1" x14ac:dyDescent="0.25">
      <c r="A4" s="59"/>
      <c r="B4" s="50"/>
      <c r="C4" s="61"/>
      <c r="D4" s="61"/>
      <c r="E4" s="61"/>
      <c r="F4" s="61"/>
      <c r="G4" s="61"/>
      <c r="H4" s="4">
        <v>1</v>
      </c>
      <c r="I4" s="4">
        <v>2</v>
      </c>
      <c r="J4" s="4">
        <v>3</v>
      </c>
      <c r="K4" s="4" t="s">
        <v>4</v>
      </c>
      <c r="L4" s="61"/>
      <c r="M4" s="61"/>
      <c r="N4" s="64"/>
    </row>
    <row r="5" spans="1:14" ht="15" x14ac:dyDescent="0.2">
      <c r="A5" s="65" t="s">
        <v>41</v>
      </c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4" x14ac:dyDescent="0.2">
      <c r="A6" s="11" t="s">
        <v>22</v>
      </c>
      <c r="B6" s="9" t="s">
        <v>132</v>
      </c>
      <c r="C6" s="9" t="s">
        <v>133</v>
      </c>
      <c r="D6" s="9" t="s">
        <v>134</v>
      </c>
      <c r="E6" s="9" t="str">
        <f>"1,1938"</f>
        <v>1,1938</v>
      </c>
      <c r="F6" s="9" t="s">
        <v>16</v>
      </c>
      <c r="G6" s="9" t="s">
        <v>26</v>
      </c>
      <c r="H6" s="10" t="s">
        <v>135</v>
      </c>
      <c r="I6" s="10" t="s">
        <v>46</v>
      </c>
      <c r="J6" s="10" t="s">
        <v>52</v>
      </c>
      <c r="K6" s="11"/>
      <c r="L6" s="11" t="str">
        <f>"47,5"</f>
        <v>47,5</v>
      </c>
      <c r="M6" s="11" t="str">
        <f>"69,7478"</f>
        <v>69,7478</v>
      </c>
      <c r="N6" s="9" t="s">
        <v>173</v>
      </c>
    </row>
    <row r="7" spans="1:14" x14ac:dyDescent="0.2">
      <c r="B7" s="5" t="s">
        <v>8</v>
      </c>
    </row>
    <row r="8" spans="1:14" ht="15" x14ac:dyDescent="0.2">
      <c r="A8" s="47" t="s">
        <v>85</v>
      </c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4" x14ac:dyDescent="0.2">
      <c r="A9" s="11" t="s">
        <v>22</v>
      </c>
      <c r="B9" s="9" t="s">
        <v>126</v>
      </c>
      <c r="C9" s="9" t="s">
        <v>127</v>
      </c>
      <c r="D9" s="9" t="s">
        <v>128</v>
      </c>
      <c r="E9" s="9" t="str">
        <f>"0,5481"</f>
        <v>0,5481</v>
      </c>
      <c r="F9" s="9" t="s">
        <v>16</v>
      </c>
      <c r="G9" s="9" t="s">
        <v>26</v>
      </c>
      <c r="H9" s="10" t="s">
        <v>129</v>
      </c>
      <c r="I9" s="10" t="s">
        <v>130</v>
      </c>
      <c r="J9" s="10" t="s">
        <v>131</v>
      </c>
      <c r="K9" s="11"/>
      <c r="L9" s="11" t="str">
        <f>"310,0"</f>
        <v>310,0</v>
      </c>
      <c r="M9" s="11" t="str">
        <f>"169,9110"</f>
        <v>169,9110</v>
      </c>
      <c r="N9" s="9" t="s">
        <v>173</v>
      </c>
    </row>
    <row r="10" spans="1:14" x14ac:dyDescent="0.2">
      <c r="B10" s="5" t="s">
        <v>8</v>
      </c>
    </row>
    <row r="11" spans="1:14" ht="15" x14ac:dyDescent="0.2">
      <c r="A11" s="47" t="s">
        <v>12</v>
      </c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1:14" x14ac:dyDescent="0.2">
      <c r="A12" s="11" t="s">
        <v>22</v>
      </c>
      <c r="B12" s="9" t="s">
        <v>136</v>
      </c>
      <c r="C12" s="9" t="s">
        <v>137</v>
      </c>
      <c r="D12" s="9" t="s">
        <v>138</v>
      </c>
      <c r="E12" s="9" t="str">
        <f>"0,5224"</f>
        <v>0,5224</v>
      </c>
      <c r="F12" s="9" t="s">
        <v>16</v>
      </c>
      <c r="G12" s="9" t="s">
        <v>26</v>
      </c>
      <c r="H12" s="10" t="s">
        <v>113</v>
      </c>
      <c r="I12" s="10" t="s">
        <v>129</v>
      </c>
      <c r="J12" s="10" t="s">
        <v>130</v>
      </c>
      <c r="K12" s="11"/>
      <c r="L12" s="11" t="str">
        <f>"300,0"</f>
        <v>300,0</v>
      </c>
      <c r="M12" s="11" t="str">
        <f>"156,7200"</f>
        <v>156,7200</v>
      </c>
      <c r="N12" s="9" t="s">
        <v>173</v>
      </c>
    </row>
    <row r="13" spans="1:14" x14ac:dyDescent="0.2">
      <c r="B13" s="5" t="s">
        <v>8</v>
      </c>
    </row>
    <row r="14" spans="1:14" ht="15" x14ac:dyDescent="0.2">
      <c r="B14" s="5" t="s">
        <v>8</v>
      </c>
      <c r="F14" s="7"/>
    </row>
    <row r="15" spans="1:14" ht="15" x14ac:dyDescent="0.2">
      <c r="B15" s="5" t="s">
        <v>8</v>
      </c>
      <c r="F15" s="7"/>
    </row>
    <row r="16" spans="1:14" ht="15" x14ac:dyDescent="0.2">
      <c r="B16" s="5" t="s">
        <v>8</v>
      </c>
      <c r="F16" s="7"/>
    </row>
    <row r="17" spans="2:7" ht="15" x14ac:dyDescent="0.2">
      <c r="B17" s="5" t="s">
        <v>8</v>
      </c>
      <c r="F17" s="7"/>
    </row>
    <row r="18" spans="2:7" ht="15" x14ac:dyDescent="0.2">
      <c r="B18" s="5" t="s">
        <v>8</v>
      </c>
      <c r="F18" s="7"/>
    </row>
    <row r="19" spans="2:7" ht="15" x14ac:dyDescent="0.2">
      <c r="B19" s="5" t="s">
        <v>8</v>
      </c>
      <c r="F19" s="7"/>
    </row>
    <row r="20" spans="2:7" ht="15" x14ac:dyDescent="0.2">
      <c r="B20" s="5" t="s">
        <v>8</v>
      </c>
      <c r="F20" s="7"/>
    </row>
    <row r="21" spans="2:7" x14ac:dyDescent="0.2">
      <c r="B21" s="5" t="s">
        <v>8</v>
      </c>
    </row>
    <row r="22" spans="2:7" ht="18" x14ac:dyDescent="0.2">
      <c r="B22" s="5" t="s">
        <v>8</v>
      </c>
      <c r="C22" s="8"/>
      <c r="D22" s="8"/>
    </row>
    <row r="23" spans="2:7" ht="15" x14ac:dyDescent="0.2">
      <c r="B23" s="5" t="s">
        <v>8</v>
      </c>
      <c r="C23" s="22"/>
      <c r="D23" s="22"/>
    </row>
    <row r="24" spans="2:7" ht="14.25" x14ac:dyDescent="0.2">
      <c r="B24" s="5" t="s">
        <v>8</v>
      </c>
      <c r="C24" s="12"/>
      <c r="D24" s="12"/>
    </row>
    <row r="25" spans="2:7" ht="15" x14ac:dyDescent="0.2">
      <c r="B25" s="5" t="s">
        <v>8</v>
      </c>
      <c r="C25" s="1"/>
      <c r="D25" s="1"/>
      <c r="E25" s="1"/>
      <c r="F25" s="1"/>
      <c r="G25" s="1"/>
    </row>
    <row r="26" spans="2:7" x14ac:dyDescent="0.2">
      <c r="B26" s="5" t="s">
        <v>8</v>
      </c>
      <c r="E26" s="6"/>
      <c r="F26" s="6"/>
      <c r="G26" s="6"/>
    </row>
    <row r="27" spans="2:7" x14ac:dyDescent="0.2">
      <c r="B27" s="5" t="s">
        <v>8</v>
      </c>
    </row>
    <row r="28" spans="2:7" x14ac:dyDescent="0.2">
      <c r="B28" s="5" t="s">
        <v>8</v>
      </c>
    </row>
    <row r="29" spans="2:7" ht="15" x14ac:dyDescent="0.2">
      <c r="B29" s="5" t="s">
        <v>8</v>
      </c>
      <c r="C29" s="22"/>
      <c r="D29" s="22"/>
    </row>
    <row r="30" spans="2:7" ht="14.25" x14ac:dyDescent="0.2">
      <c r="B30" s="5" t="s">
        <v>8</v>
      </c>
      <c r="C30" s="12"/>
      <c r="D30" s="12"/>
    </row>
    <row r="31" spans="2:7" ht="15" x14ac:dyDescent="0.2">
      <c r="B31" s="5" t="s">
        <v>8</v>
      </c>
      <c r="C31" s="1"/>
      <c r="D31" s="1"/>
      <c r="E31" s="1"/>
      <c r="F31" s="1"/>
      <c r="G31" s="1"/>
    </row>
    <row r="32" spans="2:7" x14ac:dyDescent="0.2">
      <c r="B32" s="5" t="s">
        <v>8</v>
      </c>
      <c r="E32" s="6"/>
      <c r="F32" s="6"/>
      <c r="G32" s="6"/>
    </row>
    <row r="33" spans="2:7" x14ac:dyDescent="0.2">
      <c r="B33" s="5" t="s">
        <v>8</v>
      </c>
      <c r="E33" s="6"/>
      <c r="F33" s="6"/>
      <c r="G33" s="6"/>
    </row>
    <row r="34" spans="2:7" x14ac:dyDescent="0.2">
      <c r="B34" s="5" t="s">
        <v>8</v>
      </c>
    </row>
  </sheetData>
  <mergeCells count="15">
    <mergeCell ref="A11:M11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A5:M5"/>
    <mergeCell ref="A8:M8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E10" sqref="E10"/>
    </sheetView>
  </sheetViews>
  <sheetFormatPr defaultRowHeight="12.75" x14ac:dyDescent="0.2"/>
  <cols>
    <col min="1" max="1" width="7.42578125" style="5" bestFit="1" customWidth="1"/>
    <col min="2" max="2" width="15.140625" style="5" bestFit="1" customWidth="1"/>
    <col min="3" max="3" width="26.2851562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29.140625" style="5" bestFit="1" customWidth="1"/>
    <col min="8" max="10" width="5.5703125" style="6" bestFit="1" customWidth="1"/>
    <col min="11" max="11" width="4.85546875" style="6" bestFit="1" customWidth="1"/>
    <col min="12" max="12" width="11.28515625" style="6" bestFit="1" customWidth="1"/>
    <col min="13" max="13" width="8.5703125" style="6" bestFit="1" customWidth="1"/>
    <col min="14" max="14" width="12.42578125" style="5" bestFit="1" customWidth="1"/>
    <col min="15" max="16384" width="9.140625" style="3"/>
  </cols>
  <sheetData>
    <row r="1" spans="1:14" s="2" customFormat="1" ht="29.1" customHeight="1" x14ac:dyDescent="0.2">
      <c r="A1" s="51" t="s">
        <v>183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2" customFormat="1" ht="62.1" customHeight="1" thickBot="1" x14ac:dyDescent="0.2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s="1" customFormat="1" ht="12.75" customHeight="1" x14ac:dyDescent="0.2">
      <c r="A3" s="58" t="s">
        <v>9</v>
      </c>
      <c r="B3" s="49" t="s">
        <v>0</v>
      </c>
      <c r="C3" s="60" t="s">
        <v>5</v>
      </c>
      <c r="D3" s="60" t="s">
        <v>6</v>
      </c>
      <c r="E3" s="62" t="s">
        <v>10</v>
      </c>
      <c r="F3" s="62" t="s">
        <v>3</v>
      </c>
      <c r="G3" s="62" t="s">
        <v>7</v>
      </c>
      <c r="H3" s="62" t="s">
        <v>11</v>
      </c>
      <c r="I3" s="62"/>
      <c r="J3" s="62"/>
      <c r="K3" s="62"/>
      <c r="L3" s="62" t="s">
        <v>21</v>
      </c>
      <c r="M3" s="62" t="s">
        <v>2</v>
      </c>
      <c r="N3" s="63" t="s">
        <v>1</v>
      </c>
    </row>
    <row r="4" spans="1:14" s="1" customFormat="1" ht="21" customHeight="1" thickBot="1" x14ac:dyDescent="0.25">
      <c r="A4" s="59"/>
      <c r="B4" s="50"/>
      <c r="C4" s="61"/>
      <c r="D4" s="61"/>
      <c r="E4" s="61"/>
      <c r="F4" s="61"/>
      <c r="G4" s="61"/>
      <c r="H4" s="4">
        <v>1</v>
      </c>
      <c r="I4" s="4">
        <v>2</v>
      </c>
      <c r="J4" s="4">
        <v>3</v>
      </c>
      <c r="K4" s="4" t="s">
        <v>4</v>
      </c>
      <c r="L4" s="61"/>
      <c r="M4" s="61"/>
      <c r="N4" s="64"/>
    </row>
    <row r="5" spans="1:14" ht="15" x14ac:dyDescent="0.2">
      <c r="A5" s="65" t="s">
        <v>12</v>
      </c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4" x14ac:dyDescent="0.2">
      <c r="A6" s="11" t="s">
        <v>22</v>
      </c>
      <c r="B6" s="9" t="s">
        <v>23</v>
      </c>
      <c r="C6" s="9" t="s">
        <v>24</v>
      </c>
      <c r="D6" s="9" t="s">
        <v>25</v>
      </c>
      <c r="E6" s="9" t="str">
        <f>"0,5210"</f>
        <v>0,5210</v>
      </c>
      <c r="F6" s="9" t="s">
        <v>184</v>
      </c>
      <c r="G6" s="9" t="s">
        <v>26</v>
      </c>
      <c r="H6" s="10" t="s">
        <v>27</v>
      </c>
      <c r="I6" s="13" t="s">
        <v>28</v>
      </c>
      <c r="J6" s="13" t="s">
        <v>28</v>
      </c>
      <c r="K6" s="11"/>
      <c r="L6" s="11" t="str">
        <f>"240,0"</f>
        <v>240,0</v>
      </c>
      <c r="M6" s="11" t="str">
        <f>"125,0400"</f>
        <v>125,0400</v>
      </c>
      <c r="N6" s="9" t="s">
        <v>176</v>
      </c>
    </row>
    <row r="7" spans="1:14" x14ac:dyDescent="0.2">
      <c r="B7" s="5" t="s">
        <v>8</v>
      </c>
    </row>
    <row r="8" spans="1:14" ht="15" x14ac:dyDescent="0.2">
      <c r="B8" s="5" t="s">
        <v>8</v>
      </c>
      <c r="F8" s="7"/>
    </row>
    <row r="9" spans="1:14" ht="15" x14ac:dyDescent="0.2">
      <c r="B9" s="5" t="s">
        <v>8</v>
      </c>
      <c r="F9" s="7"/>
    </row>
    <row r="10" spans="1:14" ht="15" x14ac:dyDescent="0.2">
      <c r="B10" s="5" t="s">
        <v>8</v>
      </c>
      <c r="F10" s="7"/>
    </row>
    <row r="11" spans="1:14" ht="15" x14ac:dyDescent="0.2">
      <c r="B11" s="5" t="s">
        <v>8</v>
      </c>
      <c r="F11" s="7"/>
    </row>
    <row r="12" spans="1:14" ht="15" x14ac:dyDescent="0.2">
      <c r="B12" s="5" t="s">
        <v>8</v>
      </c>
      <c r="F12" s="7"/>
    </row>
    <row r="13" spans="1:14" ht="15" x14ac:dyDescent="0.2">
      <c r="B13" s="5" t="s">
        <v>8</v>
      </c>
      <c r="F13" s="7"/>
    </row>
    <row r="14" spans="1:14" ht="15" x14ac:dyDescent="0.2">
      <c r="B14" s="5" t="s">
        <v>8</v>
      </c>
      <c r="F14" s="7"/>
    </row>
    <row r="15" spans="1:14" x14ac:dyDescent="0.2">
      <c r="B15" s="5" t="s">
        <v>8</v>
      </c>
    </row>
    <row r="16" spans="1:14" ht="18" x14ac:dyDescent="0.2">
      <c r="B16" s="5" t="s">
        <v>8</v>
      </c>
      <c r="C16" s="8"/>
      <c r="D16" s="8"/>
    </row>
    <row r="17" spans="2:7" ht="15" x14ac:dyDescent="0.2">
      <c r="B17" s="5" t="s">
        <v>8</v>
      </c>
      <c r="C17" s="22"/>
      <c r="D17" s="22"/>
    </row>
    <row r="18" spans="2:7" ht="14.25" x14ac:dyDescent="0.2">
      <c r="B18" s="5" t="s">
        <v>8</v>
      </c>
      <c r="C18" s="12"/>
      <c r="D18" s="12"/>
    </row>
    <row r="19" spans="2:7" ht="15" x14ac:dyDescent="0.2">
      <c r="B19" s="5" t="s">
        <v>8</v>
      </c>
      <c r="C19" s="1"/>
      <c r="D19" s="1"/>
      <c r="E19" s="1"/>
      <c r="F19" s="1"/>
      <c r="G19" s="1"/>
    </row>
    <row r="20" spans="2:7" x14ac:dyDescent="0.2">
      <c r="B20" s="5" t="s">
        <v>8</v>
      </c>
      <c r="E20" s="6"/>
      <c r="F20" s="6"/>
      <c r="G20" s="6"/>
    </row>
    <row r="21" spans="2:7" x14ac:dyDescent="0.2">
      <c r="B21" s="5" t="s">
        <v>8</v>
      </c>
    </row>
  </sheetData>
  <mergeCells count="13">
    <mergeCell ref="A5:M5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N5" sqref="N1:N1048576"/>
    </sheetView>
  </sheetViews>
  <sheetFormatPr defaultRowHeight="12.75" x14ac:dyDescent="0.2"/>
  <cols>
    <col min="1" max="1" width="7.42578125" style="5" bestFit="1" customWidth="1"/>
    <col min="2" max="2" width="12.85546875" style="5" bestFit="1" customWidth="1"/>
    <col min="3" max="3" width="26.2851562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25.140625" style="5" bestFit="1" customWidth="1"/>
    <col min="8" max="10" width="5.5703125" style="6" bestFit="1" customWidth="1"/>
    <col min="11" max="11" width="4.85546875" style="6" bestFit="1" customWidth="1"/>
    <col min="12" max="12" width="11.28515625" style="6" bestFit="1" customWidth="1"/>
    <col min="13" max="13" width="7.5703125" style="6" bestFit="1" customWidth="1"/>
    <col min="14" max="14" width="15.140625" style="5" bestFit="1" customWidth="1"/>
    <col min="15" max="16384" width="9.140625" style="3"/>
  </cols>
  <sheetData>
    <row r="1" spans="1:14" s="2" customFormat="1" ht="29.1" customHeight="1" x14ac:dyDescent="0.2">
      <c r="A1" s="51" t="s">
        <v>185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2" customFormat="1" ht="62.1" customHeight="1" thickBot="1" x14ac:dyDescent="0.2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s="1" customFormat="1" ht="12.75" customHeight="1" x14ac:dyDescent="0.2">
      <c r="A3" s="58" t="s">
        <v>9</v>
      </c>
      <c r="B3" s="49" t="s">
        <v>0</v>
      </c>
      <c r="C3" s="60" t="s">
        <v>5</v>
      </c>
      <c r="D3" s="60" t="s">
        <v>6</v>
      </c>
      <c r="E3" s="62" t="s">
        <v>10</v>
      </c>
      <c r="F3" s="62" t="s">
        <v>3</v>
      </c>
      <c r="G3" s="62" t="s">
        <v>7</v>
      </c>
      <c r="H3" s="62" t="s">
        <v>11</v>
      </c>
      <c r="I3" s="62"/>
      <c r="J3" s="62"/>
      <c r="K3" s="62"/>
      <c r="L3" s="62" t="s">
        <v>21</v>
      </c>
      <c r="M3" s="62" t="s">
        <v>2</v>
      </c>
      <c r="N3" s="63" t="s">
        <v>1</v>
      </c>
    </row>
    <row r="4" spans="1:14" s="1" customFormat="1" ht="21" customHeight="1" thickBot="1" x14ac:dyDescent="0.25">
      <c r="A4" s="59"/>
      <c r="B4" s="50"/>
      <c r="C4" s="61"/>
      <c r="D4" s="61"/>
      <c r="E4" s="61"/>
      <c r="F4" s="61"/>
      <c r="G4" s="61"/>
      <c r="H4" s="4">
        <v>1</v>
      </c>
      <c r="I4" s="4">
        <v>2</v>
      </c>
      <c r="J4" s="4">
        <v>3</v>
      </c>
      <c r="K4" s="4" t="s">
        <v>4</v>
      </c>
      <c r="L4" s="61"/>
      <c r="M4" s="61"/>
      <c r="N4" s="64"/>
    </row>
    <row r="5" spans="1:14" ht="15" x14ac:dyDescent="0.2">
      <c r="A5" s="65" t="s">
        <v>12</v>
      </c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4" x14ac:dyDescent="0.2">
      <c r="A6" s="11" t="s">
        <v>22</v>
      </c>
      <c r="B6" s="9" t="s">
        <v>13</v>
      </c>
      <c r="C6" s="9" t="s">
        <v>14</v>
      </c>
      <c r="D6" s="9" t="s">
        <v>15</v>
      </c>
      <c r="E6" s="9" t="str">
        <f>"0,5237"</f>
        <v>0,5237</v>
      </c>
      <c r="F6" s="9" t="s">
        <v>16</v>
      </c>
      <c r="G6" s="9" t="s">
        <v>17</v>
      </c>
      <c r="H6" s="10" t="s">
        <v>18</v>
      </c>
      <c r="I6" s="10" t="s">
        <v>19</v>
      </c>
      <c r="J6" s="10" t="s">
        <v>20</v>
      </c>
      <c r="K6" s="11"/>
      <c r="L6" s="11" t="str">
        <f>"165,0"</f>
        <v>165,0</v>
      </c>
      <c r="M6" s="11" t="str">
        <f>"86,4105"</f>
        <v>86,4105</v>
      </c>
      <c r="N6" s="9" t="s">
        <v>173</v>
      </c>
    </row>
    <row r="7" spans="1:14" x14ac:dyDescent="0.2">
      <c r="B7" s="5" t="s">
        <v>8</v>
      </c>
    </row>
    <row r="8" spans="1:14" ht="15" x14ac:dyDescent="0.2">
      <c r="B8" s="5" t="s">
        <v>8</v>
      </c>
      <c r="F8" s="7"/>
    </row>
    <row r="9" spans="1:14" ht="15" x14ac:dyDescent="0.2">
      <c r="B9" s="5" t="s">
        <v>8</v>
      </c>
      <c r="F9" s="7"/>
    </row>
    <row r="10" spans="1:14" ht="15" x14ac:dyDescent="0.2">
      <c r="B10" s="5" t="s">
        <v>8</v>
      </c>
      <c r="F10" s="7"/>
    </row>
    <row r="11" spans="1:14" ht="15" x14ac:dyDescent="0.2">
      <c r="B11" s="5" t="s">
        <v>8</v>
      </c>
      <c r="F11" s="7"/>
    </row>
    <row r="12" spans="1:14" ht="15" x14ac:dyDescent="0.2">
      <c r="B12" s="5" t="s">
        <v>8</v>
      </c>
      <c r="F12" s="7"/>
    </row>
    <row r="13" spans="1:14" ht="15" x14ac:dyDescent="0.2">
      <c r="B13" s="5" t="s">
        <v>8</v>
      </c>
      <c r="F13" s="7"/>
    </row>
    <row r="14" spans="1:14" ht="15" x14ac:dyDescent="0.2">
      <c r="B14" s="5" t="s">
        <v>8</v>
      </c>
      <c r="F14" s="7"/>
    </row>
    <row r="15" spans="1:14" x14ac:dyDescent="0.2">
      <c r="B15" s="5" t="s">
        <v>8</v>
      </c>
    </row>
    <row r="16" spans="1:14" ht="18" x14ac:dyDescent="0.2">
      <c r="B16" s="5" t="s">
        <v>8</v>
      </c>
      <c r="C16" s="8"/>
      <c r="D16" s="8"/>
    </row>
    <row r="17" spans="2:7" ht="15" x14ac:dyDescent="0.2">
      <c r="B17" s="5" t="s">
        <v>8</v>
      </c>
      <c r="C17" s="22"/>
      <c r="D17" s="22"/>
    </row>
    <row r="18" spans="2:7" ht="14.25" x14ac:dyDescent="0.2">
      <c r="B18" s="5" t="s">
        <v>8</v>
      </c>
      <c r="C18" s="12"/>
      <c r="D18" s="12"/>
    </row>
    <row r="19" spans="2:7" ht="15" x14ac:dyDescent="0.2">
      <c r="B19" s="5" t="s">
        <v>8</v>
      </c>
      <c r="C19" s="1"/>
      <c r="D19" s="1"/>
      <c r="E19" s="1"/>
      <c r="F19" s="1"/>
      <c r="G19" s="1"/>
    </row>
    <row r="20" spans="2:7" x14ac:dyDescent="0.2">
      <c r="B20" s="5" t="s">
        <v>8</v>
      </c>
      <c r="E20" s="6"/>
      <c r="F20" s="6"/>
      <c r="G20" s="6"/>
    </row>
    <row r="21" spans="2:7" x14ac:dyDescent="0.2">
      <c r="B21" s="5" t="s">
        <v>8</v>
      </c>
    </row>
  </sheetData>
  <mergeCells count="13">
    <mergeCell ref="A5:M5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G12" sqref="G12"/>
    </sheetView>
  </sheetViews>
  <sheetFormatPr defaultRowHeight="12.75" x14ac:dyDescent="0.2"/>
  <cols>
    <col min="1" max="1" width="7.42578125" style="24" bestFit="1" customWidth="1"/>
    <col min="2" max="2" width="14.7109375" style="24" bestFit="1" customWidth="1"/>
    <col min="3" max="3" width="26.28515625" style="24" bestFit="1" customWidth="1"/>
    <col min="4" max="4" width="21.42578125" style="24" bestFit="1" customWidth="1"/>
    <col min="5" max="5" width="10.7109375" style="24" bestFit="1" customWidth="1"/>
    <col min="6" max="6" width="22.7109375" style="24" bestFit="1" customWidth="1"/>
    <col min="7" max="7" width="29.140625" style="24" bestFit="1" customWidth="1"/>
    <col min="8" max="8" width="5.5703125" style="25" bestFit="1" customWidth="1"/>
    <col min="9" max="9" width="10.42578125" style="26" bestFit="1" customWidth="1"/>
    <col min="10" max="10" width="8.85546875" style="25" bestFit="1" customWidth="1"/>
    <col min="11" max="11" width="8.5703125" style="25" bestFit="1" customWidth="1"/>
    <col min="12" max="12" width="15.140625" style="24" bestFit="1" customWidth="1"/>
    <col min="13" max="16384" width="9.140625" style="23"/>
  </cols>
  <sheetData>
    <row r="1" spans="1:12" s="33" customFormat="1" ht="29.1" customHeight="1" x14ac:dyDescent="0.2">
      <c r="A1" s="70" t="s">
        <v>186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s="33" customFormat="1" ht="62.1" customHeight="1" thickBot="1" x14ac:dyDescent="0.25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6"/>
    </row>
    <row r="3" spans="1:12" s="30" customFormat="1" ht="12.75" customHeight="1" x14ac:dyDescent="0.2">
      <c r="A3" s="77" t="s">
        <v>9</v>
      </c>
      <c r="B3" s="69" t="s">
        <v>0</v>
      </c>
      <c r="C3" s="79" t="s">
        <v>5</v>
      </c>
      <c r="D3" s="79" t="s">
        <v>6</v>
      </c>
      <c r="E3" s="81" t="s">
        <v>149</v>
      </c>
      <c r="F3" s="81" t="s">
        <v>3</v>
      </c>
      <c r="G3" s="81" t="s">
        <v>7</v>
      </c>
      <c r="H3" s="81" t="s">
        <v>148</v>
      </c>
      <c r="I3" s="81"/>
      <c r="J3" s="81" t="s">
        <v>147</v>
      </c>
      <c r="K3" s="81" t="s">
        <v>2</v>
      </c>
      <c r="L3" s="67" t="s">
        <v>1</v>
      </c>
    </row>
    <row r="4" spans="1:12" s="30" customFormat="1" ht="21" customHeight="1" thickBot="1" x14ac:dyDescent="0.25">
      <c r="A4" s="78"/>
      <c r="B4" s="50"/>
      <c r="C4" s="80"/>
      <c r="D4" s="80"/>
      <c r="E4" s="80"/>
      <c r="F4" s="80"/>
      <c r="G4" s="80"/>
      <c r="H4" s="32" t="s">
        <v>146</v>
      </c>
      <c r="I4" s="31" t="s">
        <v>145</v>
      </c>
      <c r="J4" s="80"/>
      <c r="K4" s="80"/>
      <c r="L4" s="68"/>
    </row>
    <row r="5" spans="1:12" ht="15" x14ac:dyDescent="0.2">
      <c r="A5" s="66" t="s">
        <v>144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2" x14ac:dyDescent="0.2">
      <c r="A6" s="28" t="s">
        <v>22</v>
      </c>
      <c r="B6" s="27" t="s">
        <v>139</v>
      </c>
      <c r="C6" s="27" t="s">
        <v>143</v>
      </c>
      <c r="D6" s="27" t="s">
        <v>142</v>
      </c>
      <c r="E6" s="27" t="str">
        <f>"0,6034"</f>
        <v>0,6034</v>
      </c>
      <c r="F6" s="27" t="s">
        <v>16</v>
      </c>
      <c r="G6" s="27" t="s">
        <v>26</v>
      </c>
      <c r="H6" s="10" t="s">
        <v>141</v>
      </c>
      <c r="I6" s="29" t="s">
        <v>140</v>
      </c>
      <c r="J6" s="28" t="str">
        <f>"1525,0"</f>
        <v>1525,0</v>
      </c>
      <c r="K6" s="28" t="str">
        <f>"920,1850"</f>
        <v>920,1850</v>
      </c>
      <c r="L6" s="27" t="s">
        <v>173</v>
      </c>
    </row>
    <row r="7" spans="1:12" x14ac:dyDescent="0.2">
      <c r="B7" s="24" t="s">
        <v>8</v>
      </c>
    </row>
    <row r="8" spans="1:12" ht="15" x14ac:dyDescent="0.2">
      <c r="B8" s="24" t="s">
        <v>8</v>
      </c>
      <c r="C8" s="39"/>
      <c r="D8" s="39"/>
      <c r="E8" s="39"/>
      <c r="F8" s="40"/>
      <c r="G8" s="39"/>
      <c r="H8" s="41"/>
      <c r="I8" s="42"/>
    </row>
    <row r="9" spans="1:12" ht="15" x14ac:dyDescent="0.2">
      <c r="B9" s="24" t="s">
        <v>8</v>
      </c>
      <c r="C9" s="39"/>
      <c r="D9" s="39"/>
      <c r="E9" s="39"/>
      <c r="F9" s="40"/>
      <c r="G9" s="39"/>
      <c r="H9" s="41"/>
      <c r="I9" s="42"/>
    </row>
    <row r="10" spans="1:12" ht="15" x14ac:dyDescent="0.2">
      <c r="B10" s="24" t="s">
        <v>8</v>
      </c>
      <c r="C10" s="39"/>
      <c r="D10" s="39"/>
      <c r="E10" s="39"/>
      <c r="F10" s="40"/>
      <c r="G10" s="39"/>
      <c r="H10" s="41"/>
      <c r="I10" s="42"/>
    </row>
    <row r="11" spans="1:12" ht="15" x14ac:dyDescent="0.2">
      <c r="B11" s="24" t="s">
        <v>8</v>
      </c>
      <c r="C11" s="39"/>
      <c r="D11" s="39"/>
      <c r="E11" s="39"/>
      <c r="F11" s="40"/>
      <c r="G11" s="39"/>
      <c r="H11" s="41"/>
      <c r="I11" s="42"/>
    </row>
    <row r="12" spans="1:12" ht="15" x14ac:dyDescent="0.2">
      <c r="B12" s="24" t="s">
        <v>8</v>
      </c>
      <c r="C12" s="39"/>
      <c r="D12" s="39"/>
      <c r="E12" s="39"/>
      <c r="F12" s="40"/>
      <c r="G12" s="39"/>
      <c r="H12" s="41"/>
      <c r="I12" s="42"/>
    </row>
    <row r="13" spans="1:12" ht="15" x14ac:dyDescent="0.2">
      <c r="B13" s="24" t="s">
        <v>8</v>
      </c>
      <c r="C13" s="39"/>
      <c r="D13" s="39"/>
      <c r="E13" s="39"/>
      <c r="F13" s="40"/>
      <c r="G13" s="39"/>
      <c r="H13" s="41"/>
      <c r="I13" s="42"/>
    </row>
    <row r="14" spans="1:12" ht="15" x14ac:dyDescent="0.2">
      <c r="B14" s="24" t="s">
        <v>8</v>
      </c>
      <c r="C14" s="39"/>
      <c r="D14" s="39"/>
      <c r="E14" s="39"/>
      <c r="F14" s="40"/>
      <c r="G14" s="39"/>
      <c r="H14" s="41"/>
      <c r="I14" s="42"/>
    </row>
    <row r="15" spans="1:12" x14ac:dyDescent="0.2">
      <c r="B15" s="24" t="s">
        <v>8</v>
      </c>
      <c r="C15" s="39"/>
      <c r="D15" s="39"/>
      <c r="E15" s="39"/>
      <c r="F15" s="39"/>
      <c r="G15" s="39"/>
      <c r="H15" s="41"/>
      <c r="I15" s="42"/>
    </row>
    <row r="16" spans="1:12" ht="18" x14ac:dyDescent="0.2">
      <c r="B16" s="24" t="s">
        <v>8</v>
      </c>
      <c r="C16" s="43"/>
      <c r="D16" s="43"/>
      <c r="E16" s="39"/>
      <c r="F16" s="39"/>
      <c r="G16" s="39"/>
      <c r="H16" s="41"/>
      <c r="I16" s="42"/>
    </row>
    <row r="17" spans="2:9" ht="15" x14ac:dyDescent="0.2">
      <c r="B17" s="24" t="s">
        <v>8</v>
      </c>
      <c r="C17" s="44"/>
      <c r="D17" s="44"/>
      <c r="E17" s="39"/>
      <c r="F17" s="39"/>
      <c r="G17" s="39"/>
      <c r="H17" s="41"/>
      <c r="I17" s="42"/>
    </row>
    <row r="18" spans="2:9" ht="14.25" x14ac:dyDescent="0.2">
      <c r="B18" s="24" t="s">
        <v>8</v>
      </c>
      <c r="C18" s="45"/>
      <c r="D18" s="45"/>
      <c r="E18" s="39"/>
      <c r="F18" s="39"/>
      <c r="G18" s="39"/>
      <c r="H18" s="41"/>
      <c r="I18" s="42"/>
    </row>
    <row r="19" spans="2:9" ht="15" x14ac:dyDescent="0.2">
      <c r="B19" s="24" t="s">
        <v>8</v>
      </c>
      <c r="C19" s="46"/>
      <c r="D19" s="46"/>
      <c r="E19" s="46"/>
      <c r="F19" s="46"/>
      <c r="G19" s="46"/>
      <c r="H19" s="41"/>
      <c r="I19" s="42"/>
    </row>
    <row r="20" spans="2:9" x14ac:dyDescent="0.2">
      <c r="B20" s="24" t="s">
        <v>8</v>
      </c>
      <c r="C20" s="39"/>
      <c r="D20" s="39"/>
      <c r="E20" s="41"/>
      <c r="F20" s="41"/>
      <c r="G20" s="41"/>
      <c r="H20" s="41"/>
      <c r="I20" s="42"/>
    </row>
    <row r="21" spans="2:9" x14ac:dyDescent="0.2">
      <c r="B21" s="24" t="s">
        <v>8</v>
      </c>
      <c r="C21" s="39"/>
      <c r="D21" s="39"/>
      <c r="E21" s="39"/>
      <c r="F21" s="39"/>
      <c r="G21" s="39"/>
      <c r="H21" s="41"/>
      <c r="I21" s="42"/>
    </row>
    <row r="22" spans="2:9" x14ac:dyDescent="0.2">
      <c r="C22" s="39"/>
      <c r="D22" s="39"/>
      <c r="E22" s="39"/>
      <c r="F22" s="39"/>
      <c r="G22" s="39"/>
      <c r="H22" s="41"/>
      <c r="I22" s="42"/>
    </row>
    <row r="23" spans="2:9" x14ac:dyDescent="0.2">
      <c r="C23" s="39"/>
      <c r="D23" s="39"/>
      <c r="E23" s="39"/>
      <c r="F23" s="39"/>
      <c r="G23" s="39"/>
      <c r="H23" s="41"/>
      <c r="I23" s="42"/>
    </row>
    <row r="24" spans="2:9" x14ac:dyDescent="0.2">
      <c r="C24" s="39"/>
      <c r="D24" s="39"/>
      <c r="E24" s="39"/>
      <c r="F24" s="39"/>
      <c r="G24" s="39"/>
      <c r="H24" s="41"/>
      <c r="I24" s="42"/>
    </row>
    <row r="25" spans="2:9" x14ac:dyDescent="0.2">
      <c r="C25" s="39"/>
      <c r="D25" s="39"/>
      <c r="E25" s="39"/>
      <c r="F25" s="39"/>
      <c r="G25" s="39"/>
      <c r="H25" s="41"/>
      <c r="I25" s="42"/>
    </row>
    <row r="26" spans="2:9" x14ac:dyDescent="0.2">
      <c r="C26" s="39"/>
      <c r="D26" s="39"/>
      <c r="E26" s="39"/>
      <c r="F26" s="39"/>
      <c r="G26" s="39"/>
      <c r="H26" s="41"/>
      <c r="I26" s="42"/>
    </row>
    <row r="27" spans="2:9" x14ac:dyDescent="0.2">
      <c r="C27" s="39"/>
      <c r="D27" s="39"/>
      <c r="E27" s="39"/>
      <c r="F27" s="39"/>
      <c r="G27" s="39"/>
      <c r="H27" s="41"/>
      <c r="I27" s="42"/>
    </row>
  </sheetData>
  <mergeCells count="13">
    <mergeCell ref="L3:L4"/>
    <mergeCell ref="A5:K5"/>
    <mergeCell ref="B3:B4"/>
    <mergeCell ref="A1:L2"/>
    <mergeCell ref="A3:A4"/>
    <mergeCell ref="C3:C4"/>
    <mergeCell ref="D3:D4"/>
    <mergeCell ref="E3:E4"/>
    <mergeCell ref="F3:F4"/>
    <mergeCell ref="G3:G4"/>
    <mergeCell ref="H3:I3"/>
    <mergeCell ref="J3:J4"/>
    <mergeCell ref="K3:K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Normal="100" workbookViewId="0">
      <selection activeCell="G14" sqref="G14"/>
    </sheetView>
  </sheetViews>
  <sheetFormatPr defaultRowHeight="12.75" x14ac:dyDescent="0.2"/>
  <cols>
    <col min="1" max="1" width="7.42578125" style="24" bestFit="1" customWidth="1"/>
    <col min="2" max="2" width="19.85546875" style="24" bestFit="1" customWidth="1"/>
    <col min="3" max="3" width="28.5703125" style="24" bestFit="1" customWidth="1"/>
    <col min="4" max="4" width="21.42578125" style="24" bestFit="1" customWidth="1"/>
    <col min="5" max="5" width="10.7109375" style="24" bestFit="1" customWidth="1"/>
    <col min="6" max="6" width="22.7109375" style="24" bestFit="1" customWidth="1"/>
    <col min="7" max="7" width="29.140625" style="24" bestFit="1" customWidth="1"/>
    <col min="8" max="8" width="5.5703125" style="25" bestFit="1" customWidth="1"/>
    <col min="9" max="9" width="10.42578125" style="26" bestFit="1" customWidth="1"/>
    <col min="10" max="10" width="8.85546875" style="25" bestFit="1" customWidth="1"/>
    <col min="11" max="11" width="9.5703125" style="25" bestFit="1" customWidth="1"/>
    <col min="12" max="12" width="15.140625" style="24" bestFit="1" customWidth="1"/>
    <col min="13" max="16384" width="9.140625" style="23"/>
  </cols>
  <sheetData>
    <row r="1" spans="1:12" s="33" customFormat="1" ht="29.1" customHeight="1" x14ac:dyDescent="0.2">
      <c r="A1" s="70" t="s">
        <v>187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s="33" customFormat="1" ht="62.1" customHeight="1" thickBot="1" x14ac:dyDescent="0.25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6"/>
    </row>
    <row r="3" spans="1:12" s="30" customFormat="1" ht="12.75" customHeight="1" x14ac:dyDescent="0.2">
      <c r="A3" s="77" t="s">
        <v>9</v>
      </c>
      <c r="B3" s="69" t="s">
        <v>0</v>
      </c>
      <c r="C3" s="79" t="s">
        <v>5</v>
      </c>
      <c r="D3" s="79" t="s">
        <v>6</v>
      </c>
      <c r="E3" s="81" t="s">
        <v>149</v>
      </c>
      <c r="F3" s="81" t="s">
        <v>3</v>
      </c>
      <c r="G3" s="81" t="s">
        <v>7</v>
      </c>
      <c r="H3" s="81" t="s">
        <v>148</v>
      </c>
      <c r="I3" s="81"/>
      <c r="J3" s="81" t="s">
        <v>147</v>
      </c>
      <c r="K3" s="81" t="s">
        <v>2</v>
      </c>
      <c r="L3" s="67" t="s">
        <v>1</v>
      </c>
    </row>
    <row r="4" spans="1:12" s="30" customFormat="1" ht="21" customHeight="1" thickBot="1" x14ac:dyDescent="0.25">
      <c r="A4" s="78"/>
      <c r="B4" s="50"/>
      <c r="C4" s="80"/>
      <c r="D4" s="80"/>
      <c r="E4" s="80"/>
      <c r="F4" s="80"/>
      <c r="G4" s="80"/>
      <c r="H4" s="32" t="s">
        <v>146</v>
      </c>
      <c r="I4" s="31" t="s">
        <v>145</v>
      </c>
      <c r="J4" s="80"/>
      <c r="K4" s="80"/>
      <c r="L4" s="68"/>
    </row>
    <row r="5" spans="1:12" ht="15" x14ac:dyDescent="0.2">
      <c r="A5" s="66" t="s">
        <v>73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2" x14ac:dyDescent="0.2">
      <c r="A6" s="28" t="s">
        <v>22</v>
      </c>
      <c r="B6" s="27" t="s">
        <v>150</v>
      </c>
      <c r="C6" s="27" t="s">
        <v>156</v>
      </c>
      <c r="D6" s="27" t="s">
        <v>155</v>
      </c>
      <c r="E6" s="27" t="str">
        <f>"0,6631"</f>
        <v>0,6631</v>
      </c>
      <c r="F6" s="27" t="s">
        <v>16</v>
      </c>
      <c r="G6" s="27" t="s">
        <v>26</v>
      </c>
      <c r="H6" s="10" t="s">
        <v>154</v>
      </c>
      <c r="I6" s="29" t="s">
        <v>153</v>
      </c>
      <c r="J6" s="28" t="str">
        <f>"2800,0"</f>
        <v>2800,0</v>
      </c>
      <c r="K6" s="28" t="str">
        <f>"1856,6800"</f>
        <v>1856,6800</v>
      </c>
      <c r="L6" s="27" t="s">
        <v>173</v>
      </c>
    </row>
    <row r="7" spans="1:12" x14ac:dyDescent="0.2">
      <c r="B7" s="24" t="s">
        <v>8</v>
      </c>
    </row>
    <row r="8" spans="1:12" ht="15" x14ac:dyDescent="0.2">
      <c r="A8" s="48" t="s">
        <v>85</v>
      </c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12" x14ac:dyDescent="0.2">
      <c r="A9" s="28" t="s">
        <v>22</v>
      </c>
      <c r="B9" s="27" t="s">
        <v>91</v>
      </c>
      <c r="C9" s="27" t="s">
        <v>92</v>
      </c>
      <c r="D9" s="27" t="s">
        <v>93</v>
      </c>
      <c r="E9" s="27" t="str">
        <f>"0,6590"</f>
        <v>0,6590</v>
      </c>
      <c r="F9" s="27" t="s">
        <v>16</v>
      </c>
      <c r="G9" s="27" t="s">
        <v>26</v>
      </c>
      <c r="H9" s="10" t="s">
        <v>152</v>
      </c>
      <c r="I9" s="29" t="s">
        <v>151</v>
      </c>
      <c r="J9" s="28" t="str">
        <f>"537,5"</f>
        <v>537,5</v>
      </c>
      <c r="K9" s="28" t="str">
        <f>"354,2125"</f>
        <v>354,2125</v>
      </c>
      <c r="L9" s="27" t="s">
        <v>173</v>
      </c>
    </row>
    <row r="10" spans="1:12" x14ac:dyDescent="0.2">
      <c r="B10" s="24" t="s">
        <v>8</v>
      </c>
    </row>
    <row r="11" spans="1:12" ht="15" x14ac:dyDescent="0.2">
      <c r="B11" s="24" t="s">
        <v>8</v>
      </c>
      <c r="C11" s="39"/>
      <c r="D11" s="39"/>
      <c r="E11" s="39"/>
      <c r="F11" s="40"/>
      <c r="G11" s="39"/>
      <c r="H11" s="41"/>
      <c r="I11" s="42"/>
      <c r="J11" s="41"/>
    </row>
    <row r="12" spans="1:12" ht="15" x14ac:dyDescent="0.2">
      <c r="B12" s="24" t="s">
        <v>8</v>
      </c>
      <c r="C12" s="39"/>
      <c r="D12" s="39"/>
      <c r="E12" s="39"/>
      <c r="F12" s="40"/>
      <c r="G12" s="39"/>
      <c r="H12" s="41"/>
      <c r="I12" s="42"/>
      <c r="J12" s="41"/>
    </row>
    <row r="13" spans="1:12" ht="15" x14ac:dyDescent="0.2">
      <c r="B13" s="24" t="s">
        <v>8</v>
      </c>
      <c r="C13" s="39"/>
      <c r="D13" s="39"/>
      <c r="E13" s="39"/>
      <c r="F13" s="40"/>
      <c r="G13" s="39"/>
      <c r="H13" s="41"/>
      <c r="I13" s="42"/>
      <c r="J13" s="41"/>
    </row>
    <row r="14" spans="1:12" ht="15" x14ac:dyDescent="0.2">
      <c r="B14" s="24" t="s">
        <v>8</v>
      </c>
      <c r="C14" s="39"/>
      <c r="D14" s="39"/>
      <c r="E14" s="39"/>
      <c r="F14" s="40"/>
      <c r="G14" s="39"/>
      <c r="H14" s="41"/>
      <c r="I14" s="42"/>
      <c r="J14" s="41"/>
    </row>
    <row r="15" spans="1:12" ht="15" x14ac:dyDescent="0.2">
      <c r="B15" s="24" t="s">
        <v>8</v>
      </c>
      <c r="C15" s="39"/>
      <c r="D15" s="39"/>
      <c r="E15" s="39"/>
      <c r="F15" s="40"/>
      <c r="G15" s="39"/>
      <c r="H15" s="41"/>
      <c r="I15" s="42"/>
      <c r="J15" s="41"/>
    </row>
    <row r="16" spans="1:12" ht="15" x14ac:dyDescent="0.2">
      <c r="B16" s="24" t="s">
        <v>8</v>
      </c>
      <c r="C16" s="39"/>
      <c r="D16" s="39"/>
      <c r="E16" s="39"/>
      <c r="F16" s="40"/>
      <c r="G16" s="39"/>
      <c r="H16" s="41"/>
      <c r="I16" s="42"/>
      <c r="J16" s="41"/>
    </row>
    <row r="17" spans="2:10" ht="15" x14ac:dyDescent="0.2">
      <c r="B17" s="24" t="s">
        <v>8</v>
      </c>
      <c r="C17" s="39"/>
      <c r="D17" s="39"/>
      <c r="E17" s="39"/>
      <c r="F17" s="40"/>
      <c r="G17" s="39"/>
      <c r="H17" s="41"/>
      <c r="I17" s="42"/>
      <c r="J17" s="41"/>
    </row>
    <row r="18" spans="2:10" x14ac:dyDescent="0.2">
      <c r="B18" s="24" t="s">
        <v>8</v>
      </c>
      <c r="C18" s="39"/>
      <c r="D18" s="39"/>
      <c r="E18" s="39"/>
      <c r="F18" s="39"/>
      <c r="G18" s="39"/>
      <c r="H18" s="41"/>
      <c r="I18" s="42"/>
      <c r="J18" s="41"/>
    </row>
    <row r="19" spans="2:10" ht="18" x14ac:dyDescent="0.2">
      <c r="B19" s="24" t="s">
        <v>8</v>
      </c>
      <c r="C19" s="43"/>
      <c r="D19" s="43"/>
      <c r="E19" s="39"/>
      <c r="F19" s="39"/>
      <c r="G19" s="39"/>
      <c r="H19" s="41"/>
      <c r="I19" s="42"/>
      <c r="J19" s="41"/>
    </row>
    <row r="20" spans="2:10" ht="15" x14ac:dyDescent="0.2">
      <c r="B20" s="24" t="s">
        <v>8</v>
      </c>
      <c r="C20" s="44"/>
      <c r="D20" s="44"/>
      <c r="E20" s="39"/>
      <c r="F20" s="39"/>
      <c r="G20" s="39"/>
      <c r="H20" s="41"/>
      <c r="I20" s="42"/>
      <c r="J20" s="41"/>
    </row>
    <row r="21" spans="2:10" ht="14.25" x14ac:dyDescent="0.2">
      <c r="B21" s="24" t="s">
        <v>8</v>
      </c>
      <c r="C21" s="45"/>
      <c r="D21" s="45"/>
      <c r="E21" s="39"/>
      <c r="F21" s="39"/>
      <c r="G21" s="39"/>
      <c r="H21" s="41"/>
      <c r="I21" s="42"/>
      <c r="J21" s="41"/>
    </row>
    <row r="22" spans="2:10" ht="15" x14ac:dyDescent="0.2">
      <c r="B22" s="24" t="s">
        <v>8</v>
      </c>
      <c r="C22" s="46"/>
      <c r="D22" s="46"/>
      <c r="E22" s="46"/>
      <c r="F22" s="46"/>
      <c r="G22" s="46"/>
      <c r="H22" s="41"/>
      <c r="I22" s="42"/>
      <c r="J22" s="41"/>
    </row>
    <row r="23" spans="2:10" x14ac:dyDescent="0.2">
      <c r="B23" s="24" t="s">
        <v>8</v>
      </c>
      <c r="C23" s="39"/>
      <c r="D23" s="39"/>
      <c r="E23" s="41"/>
      <c r="F23" s="41"/>
      <c r="G23" s="41"/>
      <c r="H23" s="41"/>
      <c r="I23" s="42"/>
      <c r="J23" s="41"/>
    </row>
    <row r="24" spans="2:10" x14ac:dyDescent="0.2">
      <c r="B24" s="24" t="s">
        <v>8</v>
      </c>
      <c r="C24" s="39"/>
      <c r="D24" s="39"/>
      <c r="E24" s="39"/>
      <c r="F24" s="39"/>
      <c r="G24" s="39"/>
      <c r="H24" s="41"/>
      <c r="I24" s="42"/>
      <c r="J24" s="41"/>
    </row>
    <row r="25" spans="2:10" ht="14.25" x14ac:dyDescent="0.2">
      <c r="B25" s="24" t="s">
        <v>8</v>
      </c>
      <c r="C25" s="45"/>
      <c r="D25" s="45"/>
      <c r="E25" s="39"/>
      <c r="F25" s="39"/>
      <c r="G25" s="39"/>
      <c r="H25" s="41"/>
      <c r="I25" s="42"/>
      <c r="J25" s="41"/>
    </row>
    <row r="26" spans="2:10" ht="15" x14ac:dyDescent="0.2">
      <c r="B26" s="24" t="s">
        <v>8</v>
      </c>
      <c r="C26" s="46"/>
      <c r="D26" s="46"/>
      <c r="E26" s="46"/>
      <c r="F26" s="46"/>
      <c r="G26" s="46"/>
      <c r="H26" s="41"/>
      <c r="I26" s="42"/>
      <c r="J26" s="41"/>
    </row>
    <row r="27" spans="2:10" x14ac:dyDescent="0.2">
      <c r="B27" s="24" t="s">
        <v>8</v>
      </c>
      <c r="C27" s="39"/>
      <c r="D27" s="39"/>
      <c r="E27" s="41"/>
      <c r="F27" s="41"/>
      <c r="G27" s="41"/>
      <c r="H27" s="41"/>
      <c r="I27" s="42"/>
      <c r="J27" s="41"/>
    </row>
    <row r="28" spans="2:10" x14ac:dyDescent="0.2">
      <c r="B28" s="24" t="s">
        <v>8</v>
      </c>
      <c r="C28" s="39"/>
      <c r="D28" s="39"/>
      <c r="E28" s="39"/>
      <c r="F28" s="39"/>
      <c r="G28" s="39"/>
      <c r="H28" s="41"/>
      <c r="I28" s="42"/>
      <c r="J28" s="41"/>
    </row>
  </sheetData>
  <mergeCells count="14">
    <mergeCell ref="A1:L2"/>
    <mergeCell ref="H3:I3"/>
    <mergeCell ref="A3:A4"/>
    <mergeCell ref="C3:C4"/>
    <mergeCell ref="D3:D4"/>
    <mergeCell ref="L3:L4"/>
    <mergeCell ref="G3:G4"/>
    <mergeCell ref="F3:F4"/>
    <mergeCell ref="A5:K5"/>
    <mergeCell ref="A8:K8"/>
    <mergeCell ref="B3:B4"/>
    <mergeCell ref="E3:E4"/>
    <mergeCell ref="J3:J4"/>
    <mergeCell ref="K3:K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D21" sqref="D21"/>
    </sheetView>
  </sheetViews>
  <sheetFormatPr defaultRowHeight="12.75" x14ac:dyDescent="0.2"/>
  <cols>
    <col min="1" max="1" width="7.42578125" style="24" bestFit="1" customWidth="1"/>
    <col min="2" max="2" width="16.28515625" style="24" bestFit="1" customWidth="1"/>
    <col min="3" max="3" width="28.5703125" style="24" bestFit="1" customWidth="1"/>
    <col min="4" max="4" width="21.42578125" style="24" bestFit="1" customWidth="1"/>
    <col min="5" max="5" width="10.5703125" style="24" bestFit="1" customWidth="1"/>
    <col min="6" max="6" width="22.7109375" style="24" bestFit="1" customWidth="1"/>
    <col min="7" max="7" width="29.140625" style="24" bestFit="1" customWidth="1"/>
    <col min="8" max="10" width="4.5703125" style="25" bestFit="1" customWidth="1"/>
    <col min="11" max="11" width="4.85546875" style="25" bestFit="1" customWidth="1"/>
    <col min="12" max="12" width="11.28515625" style="25" bestFit="1" customWidth="1"/>
    <col min="13" max="13" width="7.5703125" style="25" bestFit="1" customWidth="1"/>
    <col min="14" max="14" width="15.140625" style="24" bestFit="1" customWidth="1"/>
    <col min="15" max="16384" width="9.140625" style="23"/>
  </cols>
  <sheetData>
    <row r="1" spans="1:14" s="33" customFormat="1" ht="29.1" customHeight="1" x14ac:dyDescent="0.2">
      <c r="A1" s="70" t="s">
        <v>188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1:14" s="33" customFormat="1" ht="62.1" customHeight="1" thickBot="1" x14ac:dyDescent="0.25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 s="30" customFormat="1" ht="12.75" customHeight="1" x14ac:dyDescent="0.2">
      <c r="A3" s="77" t="s">
        <v>9</v>
      </c>
      <c r="B3" s="69" t="s">
        <v>0</v>
      </c>
      <c r="C3" s="79" t="s">
        <v>5</v>
      </c>
      <c r="D3" s="79" t="s">
        <v>6</v>
      </c>
      <c r="E3" s="81" t="s">
        <v>10</v>
      </c>
      <c r="F3" s="81" t="s">
        <v>3</v>
      </c>
      <c r="G3" s="81" t="s">
        <v>7</v>
      </c>
      <c r="H3" s="81" t="s">
        <v>171</v>
      </c>
      <c r="I3" s="81"/>
      <c r="J3" s="81"/>
      <c r="K3" s="81"/>
      <c r="L3" s="81" t="s">
        <v>21</v>
      </c>
      <c r="M3" s="81" t="s">
        <v>2</v>
      </c>
      <c r="N3" s="67" t="s">
        <v>1</v>
      </c>
    </row>
    <row r="4" spans="1:14" s="30" customFormat="1" ht="21" customHeight="1" thickBot="1" x14ac:dyDescent="0.25">
      <c r="A4" s="78"/>
      <c r="B4" s="50"/>
      <c r="C4" s="80"/>
      <c r="D4" s="80"/>
      <c r="E4" s="80"/>
      <c r="F4" s="80"/>
      <c r="G4" s="80"/>
      <c r="H4" s="32">
        <v>1</v>
      </c>
      <c r="I4" s="32">
        <v>2</v>
      </c>
      <c r="J4" s="32">
        <v>3</v>
      </c>
      <c r="K4" s="32" t="s">
        <v>4</v>
      </c>
      <c r="L4" s="80"/>
      <c r="M4" s="80"/>
      <c r="N4" s="68"/>
    </row>
    <row r="5" spans="1:14" ht="15" x14ac:dyDescent="0.2">
      <c r="A5" s="66" t="s">
        <v>170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4" x14ac:dyDescent="0.2">
      <c r="A6" s="38" t="s">
        <v>22</v>
      </c>
      <c r="B6" s="37" t="s">
        <v>158</v>
      </c>
      <c r="C6" s="37" t="s">
        <v>169</v>
      </c>
      <c r="D6" s="37" t="s">
        <v>167</v>
      </c>
      <c r="E6" s="37" t="str">
        <f>"0,7408"</f>
        <v>0,7408</v>
      </c>
      <c r="F6" s="37" t="s">
        <v>16</v>
      </c>
      <c r="G6" s="37" t="s">
        <v>26</v>
      </c>
      <c r="H6" s="15" t="s">
        <v>45</v>
      </c>
      <c r="I6" s="15" t="s">
        <v>47</v>
      </c>
      <c r="J6" s="15" t="s">
        <v>157</v>
      </c>
      <c r="K6" s="38"/>
      <c r="L6" s="38" t="str">
        <f>"50,0"</f>
        <v>50,0</v>
      </c>
      <c r="M6" s="38" t="str">
        <f>"37,0400"</f>
        <v>37,0400</v>
      </c>
      <c r="N6" s="37" t="s">
        <v>173</v>
      </c>
    </row>
    <row r="7" spans="1:14" x14ac:dyDescent="0.2">
      <c r="A7" s="36" t="s">
        <v>22</v>
      </c>
      <c r="B7" s="35" t="s">
        <v>158</v>
      </c>
      <c r="C7" s="35" t="s">
        <v>168</v>
      </c>
      <c r="D7" s="35" t="s">
        <v>167</v>
      </c>
      <c r="E7" s="35" t="str">
        <f>"0,7408"</f>
        <v>0,7408</v>
      </c>
      <c r="F7" s="35" t="s">
        <v>16</v>
      </c>
      <c r="G7" s="35" t="s">
        <v>26</v>
      </c>
      <c r="H7" s="18" t="s">
        <v>45</v>
      </c>
      <c r="I7" s="18" t="s">
        <v>47</v>
      </c>
      <c r="J7" s="18" t="s">
        <v>157</v>
      </c>
      <c r="K7" s="36"/>
      <c r="L7" s="36" t="str">
        <f>"50,0"</f>
        <v>50,0</v>
      </c>
      <c r="M7" s="36" t="str">
        <f>"38,1882"</f>
        <v>38,1882</v>
      </c>
      <c r="N7" s="35" t="s">
        <v>173</v>
      </c>
    </row>
    <row r="8" spans="1:14" x14ac:dyDescent="0.2">
      <c r="B8" s="24" t="s">
        <v>8</v>
      </c>
    </row>
    <row r="9" spans="1:14" ht="15" x14ac:dyDescent="0.2">
      <c r="A9" s="48" t="s">
        <v>29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4" x14ac:dyDescent="0.2">
      <c r="A10" s="28" t="s">
        <v>22</v>
      </c>
      <c r="B10" s="27" t="s">
        <v>55</v>
      </c>
      <c r="C10" s="27" t="s">
        <v>56</v>
      </c>
      <c r="D10" s="27" t="s">
        <v>57</v>
      </c>
      <c r="E10" s="27" t="str">
        <f>"0,6241"</f>
        <v>0,6241</v>
      </c>
      <c r="F10" s="27" t="s">
        <v>16</v>
      </c>
      <c r="G10" s="27" t="s">
        <v>26</v>
      </c>
      <c r="H10" s="10" t="s">
        <v>45</v>
      </c>
      <c r="I10" s="34" t="s">
        <v>157</v>
      </c>
      <c r="J10" s="10" t="s">
        <v>53</v>
      </c>
      <c r="K10" s="28"/>
      <c r="L10" s="28" t="str">
        <f>"52,5"</f>
        <v>52,5</v>
      </c>
      <c r="M10" s="28" t="str">
        <f>"37,0247"</f>
        <v>37,0247</v>
      </c>
      <c r="N10" s="27" t="s">
        <v>173</v>
      </c>
    </row>
    <row r="11" spans="1:14" x14ac:dyDescent="0.2">
      <c r="B11" s="24" t="s">
        <v>8</v>
      </c>
    </row>
    <row r="12" spans="1:14" ht="15" x14ac:dyDescent="0.2">
      <c r="A12" s="48" t="s">
        <v>60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spans="1:14" x14ac:dyDescent="0.2">
      <c r="A13" s="28" t="s">
        <v>22</v>
      </c>
      <c r="B13" s="27" t="s">
        <v>61</v>
      </c>
      <c r="C13" s="27" t="s">
        <v>62</v>
      </c>
      <c r="D13" s="27" t="s">
        <v>63</v>
      </c>
      <c r="E13" s="27" t="str">
        <f>"0,5905"</f>
        <v>0,5905</v>
      </c>
      <c r="F13" s="27" t="s">
        <v>16</v>
      </c>
      <c r="G13" s="27" t="s">
        <v>26</v>
      </c>
      <c r="H13" s="10" t="s">
        <v>157</v>
      </c>
      <c r="I13" s="10" t="s">
        <v>161</v>
      </c>
      <c r="J13" s="10" t="s">
        <v>159</v>
      </c>
      <c r="K13" s="28"/>
      <c r="L13" s="28" t="str">
        <f>"70,0"</f>
        <v>70,0</v>
      </c>
      <c r="M13" s="28" t="str">
        <f>"41,3350"</f>
        <v>41,3350</v>
      </c>
      <c r="N13" s="27" t="s">
        <v>173</v>
      </c>
    </row>
    <row r="14" spans="1:14" x14ac:dyDescent="0.2">
      <c r="B14" s="24" t="s">
        <v>8</v>
      </c>
    </row>
    <row r="15" spans="1:14" ht="15" x14ac:dyDescent="0.2">
      <c r="A15" s="48" t="s">
        <v>73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</row>
    <row r="16" spans="1:14" x14ac:dyDescent="0.2">
      <c r="A16" s="28" t="s">
        <v>22</v>
      </c>
      <c r="B16" s="27" t="s">
        <v>101</v>
      </c>
      <c r="C16" s="27" t="s">
        <v>102</v>
      </c>
      <c r="D16" s="27" t="s">
        <v>103</v>
      </c>
      <c r="E16" s="27" t="str">
        <f>"0,5710"</f>
        <v>0,5710</v>
      </c>
      <c r="F16" s="27" t="s">
        <v>16</v>
      </c>
      <c r="G16" s="27" t="s">
        <v>26</v>
      </c>
      <c r="H16" s="10" t="s">
        <v>166</v>
      </c>
      <c r="I16" s="10" t="s">
        <v>159</v>
      </c>
      <c r="J16" s="10" t="s">
        <v>160</v>
      </c>
      <c r="K16" s="28"/>
      <c r="L16" s="28" t="str">
        <f>"75,0"</f>
        <v>75,0</v>
      </c>
      <c r="M16" s="28" t="str">
        <f>"42,8250"</f>
        <v>42,8250</v>
      </c>
      <c r="N16" s="27" t="s">
        <v>173</v>
      </c>
    </row>
    <row r="17" spans="1:14" x14ac:dyDescent="0.2">
      <c r="B17" s="24" t="s">
        <v>8</v>
      </c>
    </row>
    <row r="18" spans="1:14" ht="15" x14ac:dyDescent="0.2">
      <c r="A18" s="48" t="s">
        <v>12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spans="1:14" x14ac:dyDescent="0.2">
      <c r="A19" s="28" t="s">
        <v>22</v>
      </c>
      <c r="B19" s="27" t="s">
        <v>165</v>
      </c>
      <c r="C19" s="27" t="s">
        <v>164</v>
      </c>
      <c r="D19" s="27" t="s">
        <v>163</v>
      </c>
      <c r="E19" s="27" t="str">
        <f>"0,5230"</f>
        <v>0,5230</v>
      </c>
      <c r="F19" s="27" t="s">
        <v>16</v>
      </c>
      <c r="G19" s="27" t="s">
        <v>26</v>
      </c>
      <c r="H19" s="10" t="s">
        <v>157</v>
      </c>
      <c r="I19" s="10" t="s">
        <v>162</v>
      </c>
      <c r="J19" s="34" t="s">
        <v>161</v>
      </c>
      <c r="K19" s="28"/>
      <c r="L19" s="28" t="str">
        <f>"55,0"</f>
        <v>55,0</v>
      </c>
      <c r="M19" s="28" t="str">
        <f>"28,7650"</f>
        <v>28,7650</v>
      </c>
      <c r="N19" s="27" t="s">
        <v>173</v>
      </c>
    </row>
    <row r="20" spans="1:14" x14ac:dyDescent="0.2">
      <c r="A20" s="28" t="s">
        <v>22</v>
      </c>
      <c r="B20" s="27" t="s">
        <v>165</v>
      </c>
      <c r="C20" s="27" t="s">
        <v>189</v>
      </c>
      <c r="D20" s="27" t="s">
        <v>163</v>
      </c>
      <c r="E20" s="27" t="str">
        <f>"0,5230"</f>
        <v>0,5230</v>
      </c>
      <c r="F20" s="27" t="s">
        <v>16</v>
      </c>
      <c r="G20" s="27" t="s">
        <v>26</v>
      </c>
      <c r="H20" s="10" t="s">
        <v>157</v>
      </c>
      <c r="I20" s="10" t="s">
        <v>162</v>
      </c>
      <c r="J20" s="34" t="s">
        <v>161</v>
      </c>
      <c r="K20" s="28"/>
      <c r="L20" s="28" t="str">
        <f>"55,0"</f>
        <v>55,0</v>
      </c>
      <c r="M20" s="28" t="str">
        <f>"28,7650"</f>
        <v>28,7650</v>
      </c>
      <c r="N20" s="27" t="s">
        <v>173</v>
      </c>
    </row>
    <row r="21" spans="1:14" ht="15" x14ac:dyDescent="0.2">
      <c r="B21" s="24" t="s">
        <v>8</v>
      </c>
      <c r="C21" s="39"/>
      <c r="D21" s="39"/>
      <c r="E21" s="39"/>
      <c r="F21" s="40"/>
      <c r="G21" s="39"/>
    </row>
    <row r="22" spans="1:14" ht="15" x14ac:dyDescent="0.2">
      <c r="B22" s="24" t="s">
        <v>8</v>
      </c>
      <c r="C22" s="39"/>
      <c r="D22" s="39"/>
      <c r="E22" s="39"/>
      <c r="F22" s="40"/>
      <c r="G22" s="39"/>
    </row>
    <row r="23" spans="1:14" ht="15" x14ac:dyDescent="0.2">
      <c r="B23" s="24" t="s">
        <v>8</v>
      </c>
      <c r="C23" s="39"/>
      <c r="D23" s="39"/>
      <c r="E23" s="39"/>
      <c r="F23" s="40"/>
      <c r="G23" s="39"/>
    </row>
    <row r="24" spans="1:14" ht="15" x14ac:dyDescent="0.2">
      <c r="B24" s="24" t="s">
        <v>8</v>
      </c>
      <c r="C24" s="39"/>
      <c r="D24" s="39"/>
      <c r="E24" s="39"/>
      <c r="F24" s="40"/>
      <c r="G24" s="39"/>
    </row>
    <row r="25" spans="1:14" ht="15" x14ac:dyDescent="0.2">
      <c r="B25" s="24" t="s">
        <v>8</v>
      </c>
      <c r="C25" s="39"/>
      <c r="D25" s="39"/>
      <c r="E25" s="39"/>
      <c r="F25" s="40"/>
      <c r="G25" s="39"/>
    </row>
    <row r="26" spans="1:14" ht="15" x14ac:dyDescent="0.2">
      <c r="B26" s="24" t="s">
        <v>8</v>
      </c>
      <c r="C26" s="39"/>
      <c r="D26" s="39"/>
      <c r="E26" s="39"/>
      <c r="F26" s="40"/>
      <c r="G26" s="39"/>
    </row>
    <row r="27" spans="1:14" ht="15" x14ac:dyDescent="0.2">
      <c r="B27" s="24" t="s">
        <v>8</v>
      </c>
      <c r="C27" s="39"/>
      <c r="D27" s="39"/>
      <c r="E27" s="39"/>
      <c r="F27" s="40"/>
      <c r="G27" s="39"/>
    </row>
    <row r="28" spans="1:14" x14ac:dyDescent="0.2">
      <c r="B28" s="24" t="s">
        <v>8</v>
      </c>
      <c r="C28" s="39"/>
      <c r="D28" s="39"/>
      <c r="E28" s="39"/>
      <c r="F28" s="39"/>
      <c r="G28" s="39"/>
    </row>
    <row r="29" spans="1:14" ht="18" x14ac:dyDescent="0.2">
      <c r="B29" s="24" t="s">
        <v>8</v>
      </c>
      <c r="C29" s="43"/>
      <c r="D29" s="43"/>
      <c r="E29" s="39"/>
      <c r="F29" s="39"/>
      <c r="G29" s="39"/>
    </row>
    <row r="30" spans="1:14" ht="15" x14ac:dyDescent="0.2">
      <c r="B30" s="24" t="s">
        <v>8</v>
      </c>
      <c r="C30" s="44"/>
      <c r="D30" s="44"/>
      <c r="E30" s="39"/>
      <c r="F30" s="39"/>
      <c r="G30" s="39"/>
    </row>
    <row r="31" spans="1:14" ht="14.25" x14ac:dyDescent="0.2">
      <c r="B31" s="24" t="s">
        <v>8</v>
      </c>
      <c r="C31" s="45"/>
      <c r="D31" s="45"/>
      <c r="E31" s="39"/>
      <c r="F31" s="39"/>
      <c r="G31" s="39"/>
    </row>
    <row r="32" spans="1:14" ht="15" x14ac:dyDescent="0.2">
      <c r="B32" s="24" t="s">
        <v>8</v>
      </c>
      <c r="C32" s="46"/>
      <c r="D32" s="46"/>
      <c r="E32" s="46"/>
      <c r="F32" s="46"/>
      <c r="G32" s="46"/>
    </row>
    <row r="33" spans="2:7" x14ac:dyDescent="0.2">
      <c r="B33" s="24" t="s">
        <v>8</v>
      </c>
      <c r="C33" s="39"/>
      <c r="D33" s="39"/>
      <c r="E33" s="41"/>
      <c r="F33" s="41"/>
      <c r="G33" s="41"/>
    </row>
    <row r="34" spans="2:7" x14ac:dyDescent="0.2">
      <c r="B34" s="24" t="s">
        <v>8</v>
      </c>
      <c r="C34" s="39"/>
      <c r="D34" s="39"/>
      <c r="E34" s="39"/>
      <c r="F34" s="39"/>
      <c r="G34" s="39"/>
    </row>
    <row r="35" spans="2:7" ht="14.25" x14ac:dyDescent="0.2">
      <c r="B35" s="24" t="s">
        <v>8</v>
      </c>
      <c r="C35" s="45"/>
      <c r="D35" s="45"/>
      <c r="E35" s="39"/>
      <c r="F35" s="39"/>
      <c r="G35" s="39"/>
    </row>
    <row r="36" spans="2:7" ht="15" x14ac:dyDescent="0.2">
      <c r="B36" s="24" t="s">
        <v>8</v>
      </c>
      <c r="C36" s="46"/>
      <c r="D36" s="46"/>
      <c r="E36" s="46"/>
      <c r="F36" s="46"/>
      <c r="G36" s="46"/>
    </row>
    <row r="37" spans="2:7" x14ac:dyDescent="0.2">
      <c r="B37" s="24" t="s">
        <v>8</v>
      </c>
      <c r="C37" s="39"/>
      <c r="D37" s="39"/>
      <c r="E37" s="41"/>
      <c r="F37" s="41"/>
      <c r="G37" s="41"/>
    </row>
    <row r="38" spans="2:7" x14ac:dyDescent="0.2">
      <c r="B38" s="24" t="s">
        <v>8</v>
      </c>
      <c r="C38" s="39"/>
      <c r="D38" s="39"/>
      <c r="E38" s="41"/>
      <c r="F38" s="41"/>
      <c r="G38" s="41"/>
    </row>
    <row r="39" spans="2:7" x14ac:dyDescent="0.2">
      <c r="B39" s="24" t="s">
        <v>8</v>
      </c>
      <c r="C39" s="39"/>
      <c r="D39" s="39"/>
      <c r="E39" s="41"/>
      <c r="F39" s="41"/>
      <c r="G39" s="41"/>
    </row>
    <row r="40" spans="2:7" x14ac:dyDescent="0.2">
      <c r="B40" s="24" t="s">
        <v>8</v>
      </c>
      <c r="C40" s="39"/>
      <c r="D40" s="39"/>
      <c r="E40" s="39"/>
      <c r="F40" s="39"/>
      <c r="G40" s="39"/>
    </row>
    <row r="41" spans="2:7" ht="14.25" x14ac:dyDescent="0.2">
      <c r="B41" s="24" t="s">
        <v>8</v>
      </c>
      <c r="C41" s="45"/>
      <c r="D41" s="45"/>
      <c r="E41" s="39"/>
      <c r="F41" s="39"/>
      <c r="G41" s="39"/>
    </row>
    <row r="42" spans="2:7" ht="15" x14ac:dyDescent="0.2">
      <c r="B42" s="24" t="s">
        <v>8</v>
      </c>
      <c r="C42" s="46"/>
      <c r="D42" s="46"/>
      <c r="E42" s="46"/>
      <c r="F42" s="46"/>
      <c r="G42" s="46"/>
    </row>
    <row r="43" spans="2:7" x14ac:dyDescent="0.2">
      <c r="B43" s="24" t="s">
        <v>8</v>
      </c>
      <c r="C43" s="39"/>
      <c r="D43" s="39"/>
      <c r="E43" s="41"/>
      <c r="F43" s="41"/>
      <c r="G43" s="41"/>
    </row>
    <row r="44" spans="2:7" x14ac:dyDescent="0.2">
      <c r="B44" s="24" t="s">
        <v>8</v>
      </c>
      <c r="C44" s="39"/>
      <c r="D44" s="39"/>
      <c r="E44" s="39"/>
      <c r="F44" s="39"/>
      <c r="G44" s="39"/>
    </row>
    <row r="45" spans="2:7" x14ac:dyDescent="0.2">
      <c r="C45" s="39"/>
      <c r="D45" s="39"/>
      <c r="E45" s="39"/>
      <c r="F45" s="39"/>
      <c r="G45" s="39"/>
    </row>
  </sheetData>
  <mergeCells count="17">
    <mergeCell ref="A15:M15"/>
    <mergeCell ref="A18:M18"/>
    <mergeCell ref="B3:B4"/>
    <mergeCell ref="L3:L4"/>
    <mergeCell ref="M3:M4"/>
    <mergeCell ref="N3:N4"/>
    <mergeCell ref="A5:M5"/>
    <mergeCell ref="A9:M9"/>
    <mergeCell ref="A12:M12"/>
    <mergeCell ref="A1:N2"/>
    <mergeCell ref="A3:A4"/>
    <mergeCell ref="C3:C4"/>
    <mergeCell ref="D3:D4"/>
    <mergeCell ref="E3:E4"/>
    <mergeCell ref="F3:F4"/>
    <mergeCell ref="G3:G4"/>
    <mergeCell ref="H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D15" sqref="D15"/>
    </sheetView>
  </sheetViews>
  <sheetFormatPr defaultRowHeight="12.75" x14ac:dyDescent="0.2"/>
  <cols>
    <col min="1" max="1" width="7.42578125" style="5" bestFit="1" customWidth="1"/>
    <col min="2" max="2" width="18.85546875" style="5" bestFit="1" customWidth="1"/>
    <col min="3" max="3" width="26.2851562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29.140625" style="5" bestFit="1" customWidth="1"/>
    <col min="8" max="10" width="5.5703125" style="6" bestFit="1" customWidth="1"/>
    <col min="11" max="11" width="4.85546875" style="6" bestFit="1" customWidth="1"/>
    <col min="12" max="12" width="11.28515625" style="6" bestFit="1" customWidth="1"/>
    <col min="13" max="13" width="8.5703125" style="6" bestFit="1" customWidth="1"/>
    <col min="14" max="14" width="15.140625" style="5" bestFit="1" customWidth="1"/>
    <col min="15" max="16384" width="9.140625" style="3"/>
  </cols>
  <sheetData>
    <row r="1" spans="1:14" s="2" customFormat="1" ht="29.1" customHeight="1" x14ac:dyDescent="0.2">
      <c r="A1" s="51" t="s">
        <v>174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2" customFormat="1" ht="62.1" customHeight="1" thickBot="1" x14ac:dyDescent="0.2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s="1" customFormat="1" ht="12.75" customHeight="1" x14ac:dyDescent="0.2">
      <c r="A3" s="58" t="s">
        <v>9</v>
      </c>
      <c r="B3" s="49" t="s">
        <v>0</v>
      </c>
      <c r="C3" s="60" t="s">
        <v>5</v>
      </c>
      <c r="D3" s="60" t="s">
        <v>6</v>
      </c>
      <c r="E3" s="62" t="s">
        <v>10</v>
      </c>
      <c r="F3" s="62" t="s">
        <v>3</v>
      </c>
      <c r="G3" s="62" t="s">
        <v>7</v>
      </c>
      <c r="H3" s="62" t="s">
        <v>111</v>
      </c>
      <c r="I3" s="62"/>
      <c r="J3" s="62"/>
      <c r="K3" s="62"/>
      <c r="L3" s="62" t="s">
        <v>21</v>
      </c>
      <c r="M3" s="62" t="s">
        <v>2</v>
      </c>
      <c r="N3" s="63" t="s">
        <v>1</v>
      </c>
    </row>
    <row r="4" spans="1:14" s="1" customFormat="1" ht="21" customHeight="1" thickBot="1" x14ac:dyDescent="0.25">
      <c r="A4" s="59"/>
      <c r="B4" s="50"/>
      <c r="C4" s="61"/>
      <c r="D4" s="61"/>
      <c r="E4" s="61"/>
      <c r="F4" s="61"/>
      <c r="G4" s="61"/>
      <c r="H4" s="4">
        <v>1</v>
      </c>
      <c r="I4" s="4">
        <v>2</v>
      </c>
      <c r="J4" s="4">
        <v>3</v>
      </c>
      <c r="K4" s="4" t="s">
        <v>4</v>
      </c>
      <c r="L4" s="61"/>
      <c r="M4" s="61"/>
      <c r="N4" s="64"/>
    </row>
    <row r="5" spans="1:14" ht="15" x14ac:dyDescent="0.2">
      <c r="A5" s="65" t="s">
        <v>115</v>
      </c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4" x14ac:dyDescent="0.2">
      <c r="A6" s="11" t="s">
        <v>22</v>
      </c>
      <c r="B6" s="9" t="s">
        <v>116</v>
      </c>
      <c r="C6" s="9" t="s">
        <v>117</v>
      </c>
      <c r="D6" s="9" t="s">
        <v>118</v>
      </c>
      <c r="E6" s="9" t="str">
        <f>"0,6745"</f>
        <v>0,6745</v>
      </c>
      <c r="F6" s="9" t="s">
        <v>16</v>
      </c>
      <c r="G6" s="9" t="s">
        <v>17</v>
      </c>
      <c r="H6" s="10" t="s">
        <v>119</v>
      </c>
      <c r="I6" s="10" t="s">
        <v>34</v>
      </c>
      <c r="J6" s="10" t="s">
        <v>120</v>
      </c>
      <c r="K6" s="11"/>
      <c r="L6" s="11" t="str">
        <f>"215,0"</f>
        <v>215,0</v>
      </c>
      <c r="M6" s="11" t="str">
        <f>"145,0175"</f>
        <v>145,0175</v>
      </c>
      <c r="N6" s="9" t="s">
        <v>173</v>
      </c>
    </row>
    <row r="7" spans="1:14" x14ac:dyDescent="0.2">
      <c r="B7" s="5" t="s">
        <v>8</v>
      </c>
    </row>
    <row r="8" spans="1:14" ht="15" x14ac:dyDescent="0.2">
      <c r="A8" s="47" t="s">
        <v>60</v>
      </c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4" x14ac:dyDescent="0.2">
      <c r="A9" s="11" t="s">
        <v>22</v>
      </c>
      <c r="B9" s="9" t="s">
        <v>121</v>
      </c>
      <c r="C9" s="9" t="s">
        <v>122</v>
      </c>
      <c r="D9" s="9" t="s">
        <v>123</v>
      </c>
      <c r="E9" s="9" t="str">
        <f>"0,5926"</f>
        <v>0,5926</v>
      </c>
      <c r="F9" s="9" t="s">
        <v>16</v>
      </c>
      <c r="G9" s="9" t="s">
        <v>26</v>
      </c>
      <c r="H9" s="10" t="s">
        <v>38</v>
      </c>
      <c r="I9" s="10" t="s">
        <v>124</v>
      </c>
      <c r="J9" s="10" t="s">
        <v>125</v>
      </c>
      <c r="K9" s="11"/>
      <c r="L9" s="11" t="str">
        <f>"190,0"</f>
        <v>190,0</v>
      </c>
      <c r="M9" s="11" t="str">
        <f>"112,5940"</f>
        <v>112,5940</v>
      </c>
      <c r="N9" s="9" t="s">
        <v>173</v>
      </c>
    </row>
    <row r="10" spans="1:14" x14ac:dyDescent="0.2">
      <c r="B10" s="5" t="s">
        <v>8</v>
      </c>
    </row>
    <row r="11" spans="1:14" ht="15" x14ac:dyDescent="0.2">
      <c r="A11" s="47" t="s">
        <v>85</v>
      </c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1:14" x14ac:dyDescent="0.2">
      <c r="A12" s="11" t="s">
        <v>22</v>
      </c>
      <c r="B12" s="9" t="s">
        <v>126</v>
      </c>
      <c r="C12" s="9" t="s">
        <v>127</v>
      </c>
      <c r="D12" s="9" t="s">
        <v>128</v>
      </c>
      <c r="E12" s="9" t="str">
        <f>"0,5481"</f>
        <v>0,5481</v>
      </c>
      <c r="F12" s="9" t="s">
        <v>16</v>
      </c>
      <c r="G12" s="9" t="s">
        <v>26</v>
      </c>
      <c r="H12" s="10" t="s">
        <v>129</v>
      </c>
      <c r="I12" s="10" t="s">
        <v>130</v>
      </c>
      <c r="J12" s="10" t="s">
        <v>131</v>
      </c>
      <c r="K12" s="11"/>
      <c r="L12" s="11" t="str">
        <f>"310,0"</f>
        <v>310,0</v>
      </c>
      <c r="M12" s="11" t="str">
        <f>"169,9110"</f>
        <v>169,9110</v>
      </c>
      <c r="N12" s="9" t="s">
        <v>173</v>
      </c>
    </row>
    <row r="13" spans="1:14" x14ac:dyDescent="0.2">
      <c r="B13" s="5" t="s">
        <v>8</v>
      </c>
    </row>
    <row r="14" spans="1:14" ht="15" x14ac:dyDescent="0.2">
      <c r="B14" s="5" t="s">
        <v>8</v>
      </c>
      <c r="F14" s="7"/>
    </row>
    <row r="15" spans="1:14" ht="15" x14ac:dyDescent="0.2">
      <c r="B15" s="5" t="s">
        <v>8</v>
      </c>
      <c r="F15" s="7"/>
    </row>
    <row r="16" spans="1:14" ht="15" x14ac:dyDescent="0.2">
      <c r="B16" s="5" t="s">
        <v>8</v>
      </c>
      <c r="F16" s="7"/>
    </row>
    <row r="17" spans="2:7" ht="15" x14ac:dyDescent="0.2">
      <c r="B17" s="5" t="s">
        <v>8</v>
      </c>
      <c r="F17" s="7"/>
    </row>
    <row r="18" spans="2:7" ht="15" x14ac:dyDescent="0.2">
      <c r="B18" s="5" t="s">
        <v>8</v>
      </c>
      <c r="F18" s="7"/>
    </row>
    <row r="19" spans="2:7" ht="15" x14ac:dyDescent="0.2">
      <c r="B19" s="5" t="s">
        <v>8</v>
      </c>
      <c r="F19" s="7"/>
    </row>
    <row r="20" spans="2:7" ht="15" x14ac:dyDescent="0.2">
      <c r="B20" s="5" t="s">
        <v>8</v>
      </c>
      <c r="F20" s="7"/>
    </row>
    <row r="21" spans="2:7" x14ac:dyDescent="0.2">
      <c r="B21" s="5" t="s">
        <v>8</v>
      </c>
    </row>
    <row r="22" spans="2:7" ht="18" x14ac:dyDescent="0.2">
      <c r="B22" s="5" t="s">
        <v>8</v>
      </c>
      <c r="C22" s="8"/>
      <c r="D22" s="8"/>
    </row>
    <row r="23" spans="2:7" ht="15" x14ac:dyDescent="0.2">
      <c r="B23" s="5" t="s">
        <v>8</v>
      </c>
      <c r="C23" s="22"/>
      <c r="D23" s="22"/>
    </row>
    <row r="24" spans="2:7" ht="14.25" x14ac:dyDescent="0.2">
      <c r="B24" s="5" t="s">
        <v>8</v>
      </c>
      <c r="C24" s="12"/>
      <c r="D24" s="12"/>
    </row>
    <row r="25" spans="2:7" ht="15" x14ac:dyDescent="0.2">
      <c r="B25" s="5" t="s">
        <v>8</v>
      </c>
      <c r="C25" s="1"/>
      <c r="D25" s="1"/>
      <c r="E25" s="1"/>
      <c r="F25" s="1"/>
      <c r="G25" s="1"/>
    </row>
    <row r="26" spans="2:7" x14ac:dyDescent="0.2">
      <c r="B26" s="5" t="s">
        <v>8</v>
      </c>
      <c r="E26" s="6"/>
      <c r="F26" s="6"/>
      <c r="G26" s="6"/>
    </row>
    <row r="27" spans="2:7" x14ac:dyDescent="0.2">
      <c r="B27" s="5" t="s">
        <v>8</v>
      </c>
      <c r="E27" s="6"/>
      <c r="F27" s="6"/>
      <c r="G27" s="6"/>
    </row>
    <row r="28" spans="2:7" x14ac:dyDescent="0.2">
      <c r="B28" s="5" t="s">
        <v>8</v>
      </c>
      <c r="E28" s="6"/>
      <c r="F28" s="6"/>
      <c r="G28" s="6"/>
    </row>
    <row r="29" spans="2:7" x14ac:dyDescent="0.2">
      <c r="B29" s="5" t="s">
        <v>8</v>
      </c>
    </row>
  </sheetData>
  <mergeCells count="15">
    <mergeCell ref="A11:M11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A5:M5"/>
    <mergeCell ref="A8:M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opLeftCell="C1" workbookViewId="0">
      <selection activeCell="N5" sqref="N1:N1048576"/>
    </sheetView>
  </sheetViews>
  <sheetFormatPr defaultRowHeight="12.75" x14ac:dyDescent="0.2"/>
  <cols>
    <col min="1" max="1" width="7.42578125" style="5" bestFit="1" customWidth="1"/>
    <col min="2" max="2" width="19.7109375" style="5" bestFit="1" customWidth="1"/>
    <col min="3" max="3" width="32.8554687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29.140625" style="5" bestFit="1" customWidth="1"/>
    <col min="8" max="11" width="5.5703125" style="6" bestFit="1" customWidth="1"/>
    <col min="12" max="12" width="11.28515625" style="6" bestFit="1" customWidth="1"/>
    <col min="13" max="13" width="8.5703125" style="6" bestFit="1" customWidth="1"/>
    <col min="14" max="14" width="15.140625" style="5" bestFit="1" customWidth="1"/>
    <col min="15" max="16384" width="9.140625" style="3"/>
  </cols>
  <sheetData>
    <row r="1" spans="1:14" s="2" customFormat="1" ht="29.1" customHeight="1" x14ac:dyDescent="0.2">
      <c r="A1" s="51" t="s">
        <v>175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2" customFormat="1" ht="62.1" customHeight="1" thickBot="1" x14ac:dyDescent="0.2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s="1" customFormat="1" ht="12.75" customHeight="1" x14ac:dyDescent="0.2">
      <c r="A3" s="58" t="s">
        <v>9</v>
      </c>
      <c r="B3" s="49" t="s">
        <v>0</v>
      </c>
      <c r="C3" s="60" t="s">
        <v>5</v>
      </c>
      <c r="D3" s="60" t="s">
        <v>6</v>
      </c>
      <c r="E3" s="62" t="s">
        <v>10</v>
      </c>
      <c r="F3" s="62" t="s">
        <v>3</v>
      </c>
      <c r="G3" s="62" t="s">
        <v>7</v>
      </c>
      <c r="H3" s="62" t="s">
        <v>111</v>
      </c>
      <c r="I3" s="62"/>
      <c r="J3" s="62"/>
      <c r="K3" s="62"/>
      <c r="L3" s="62" t="s">
        <v>21</v>
      </c>
      <c r="M3" s="62" t="s">
        <v>2</v>
      </c>
      <c r="N3" s="63" t="s">
        <v>1</v>
      </c>
    </row>
    <row r="4" spans="1:14" s="1" customFormat="1" ht="21" customHeight="1" thickBot="1" x14ac:dyDescent="0.25">
      <c r="A4" s="59"/>
      <c r="B4" s="50"/>
      <c r="C4" s="61"/>
      <c r="D4" s="61"/>
      <c r="E4" s="61"/>
      <c r="F4" s="61"/>
      <c r="G4" s="61"/>
      <c r="H4" s="4">
        <v>1</v>
      </c>
      <c r="I4" s="4">
        <v>2</v>
      </c>
      <c r="J4" s="4">
        <v>3</v>
      </c>
      <c r="K4" s="4" t="s">
        <v>4</v>
      </c>
      <c r="L4" s="61"/>
      <c r="M4" s="61"/>
      <c r="N4" s="64"/>
    </row>
    <row r="5" spans="1:14" ht="15" x14ac:dyDescent="0.2">
      <c r="A5" s="65" t="s">
        <v>29</v>
      </c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4" x14ac:dyDescent="0.2">
      <c r="A6" s="16" t="s">
        <v>22</v>
      </c>
      <c r="B6" s="14" t="s">
        <v>30</v>
      </c>
      <c r="C6" s="14" t="s">
        <v>31</v>
      </c>
      <c r="D6" s="14" t="s">
        <v>32</v>
      </c>
      <c r="E6" s="14" t="str">
        <f>"0,6193"</f>
        <v>0,6193</v>
      </c>
      <c r="F6" s="14" t="s">
        <v>16</v>
      </c>
      <c r="G6" s="14" t="s">
        <v>26</v>
      </c>
      <c r="H6" s="21" t="s">
        <v>27</v>
      </c>
      <c r="I6" s="15" t="s">
        <v>27</v>
      </c>
      <c r="J6" s="15" t="s">
        <v>112</v>
      </c>
      <c r="K6" s="21" t="s">
        <v>113</v>
      </c>
      <c r="L6" s="16" t="str">
        <f>"252,5"</f>
        <v>252,5</v>
      </c>
      <c r="M6" s="16" t="str">
        <f>"156,3733"</f>
        <v>156,3733</v>
      </c>
      <c r="N6" s="14" t="s">
        <v>173</v>
      </c>
    </row>
    <row r="7" spans="1:14" x14ac:dyDescent="0.2">
      <c r="A7" s="19" t="s">
        <v>22</v>
      </c>
      <c r="B7" s="17" t="s">
        <v>30</v>
      </c>
      <c r="C7" s="17" t="s">
        <v>114</v>
      </c>
      <c r="D7" s="17" t="s">
        <v>32</v>
      </c>
      <c r="E7" s="17" t="str">
        <f>"0,6193"</f>
        <v>0,6193</v>
      </c>
      <c r="F7" s="17" t="s">
        <v>16</v>
      </c>
      <c r="G7" s="17" t="s">
        <v>26</v>
      </c>
      <c r="H7" s="20" t="s">
        <v>27</v>
      </c>
      <c r="I7" s="18" t="s">
        <v>27</v>
      </c>
      <c r="J7" s="18" t="s">
        <v>112</v>
      </c>
      <c r="K7" s="20" t="s">
        <v>113</v>
      </c>
      <c r="L7" s="19" t="str">
        <f>"252,5"</f>
        <v>252,5</v>
      </c>
      <c r="M7" s="19" t="str">
        <f>"156,3733"</f>
        <v>156,3733</v>
      </c>
      <c r="N7" s="17" t="s">
        <v>173</v>
      </c>
    </row>
    <row r="8" spans="1:14" x14ac:dyDescent="0.2">
      <c r="B8" s="5" t="s">
        <v>8</v>
      </c>
    </row>
    <row r="9" spans="1:14" ht="15" x14ac:dyDescent="0.2">
      <c r="B9" s="5" t="s">
        <v>8</v>
      </c>
      <c r="F9" s="7"/>
    </row>
    <row r="10" spans="1:14" ht="15" x14ac:dyDescent="0.2">
      <c r="B10" s="5" t="s">
        <v>8</v>
      </c>
      <c r="F10" s="7"/>
    </row>
    <row r="11" spans="1:14" ht="15" x14ac:dyDescent="0.2">
      <c r="B11" s="5" t="s">
        <v>8</v>
      </c>
      <c r="F11" s="7"/>
    </row>
    <row r="12" spans="1:14" ht="15" x14ac:dyDescent="0.2">
      <c r="B12" s="5" t="s">
        <v>8</v>
      </c>
      <c r="F12" s="7"/>
    </row>
    <row r="13" spans="1:14" ht="15" x14ac:dyDescent="0.2">
      <c r="B13" s="5" t="s">
        <v>8</v>
      </c>
      <c r="F13" s="7"/>
    </row>
    <row r="14" spans="1:14" ht="15" x14ac:dyDescent="0.2">
      <c r="B14" s="5" t="s">
        <v>8</v>
      </c>
      <c r="F14" s="7"/>
    </row>
    <row r="15" spans="1:14" ht="15" x14ac:dyDescent="0.2">
      <c r="B15" s="5" t="s">
        <v>8</v>
      </c>
      <c r="F15" s="7"/>
    </row>
    <row r="16" spans="1:14" x14ac:dyDescent="0.2">
      <c r="B16" s="5" t="s">
        <v>8</v>
      </c>
    </row>
    <row r="17" spans="2:7" ht="18" x14ac:dyDescent="0.2">
      <c r="B17" s="5" t="s">
        <v>8</v>
      </c>
      <c r="C17" s="8"/>
      <c r="D17" s="8"/>
    </row>
    <row r="18" spans="2:7" ht="15" x14ac:dyDescent="0.2">
      <c r="B18" s="5" t="s">
        <v>8</v>
      </c>
      <c r="C18" s="22"/>
      <c r="D18" s="22"/>
    </row>
    <row r="19" spans="2:7" ht="14.25" x14ac:dyDescent="0.2">
      <c r="B19" s="5" t="s">
        <v>8</v>
      </c>
      <c r="C19" s="12"/>
      <c r="D19" s="12"/>
    </row>
    <row r="20" spans="2:7" ht="15" x14ac:dyDescent="0.2">
      <c r="B20" s="5" t="s">
        <v>8</v>
      </c>
      <c r="C20" s="1"/>
      <c r="D20" s="1"/>
      <c r="E20" s="1"/>
      <c r="F20" s="1"/>
      <c r="G20" s="1"/>
    </row>
    <row r="21" spans="2:7" x14ac:dyDescent="0.2">
      <c r="B21" s="5" t="s">
        <v>8</v>
      </c>
      <c r="E21" s="6"/>
      <c r="F21" s="6"/>
      <c r="G21" s="6"/>
    </row>
    <row r="22" spans="2:7" x14ac:dyDescent="0.2">
      <c r="B22" s="5" t="s">
        <v>8</v>
      </c>
    </row>
    <row r="23" spans="2:7" ht="14.25" x14ac:dyDescent="0.2">
      <c r="B23" s="5" t="s">
        <v>8</v>
      </c>
      <c r="C23" s="12"/>
      <c r="D23" s="12"/>
    </row>
    <row r="24" spans="2:7" ht="15" x14ac:dyDescent="0.2">
      <c r="B24" s="5" t="s">
        <v>8</v>
      </c>
      <c r="C24" s="1"/>
      <c r="D24" s="1"/>
      <c r="E24" s="1"/>
      <c r="F24" s="1"/>
      <c r="G24" s="1"/>
    </row>
    <row r="25" spans="2:7" x14ac:dyDescent="0.2">
      <c r="B25" s="5" t="s">
        <v>8</v>
      </c>
      <c r="E25" s="6"/>
      <c r="F25" s="6"/>
      <c r="G25" s="6"/>
    </row>
    <row r="26" spans="2:7" x14ac:dyDescent="0.2">
      <c r="B26" s="5" t="s">
        <v>8</v>
      </c>
    </row>
  </sheetData>
  <mergeCells count="13">
    <mergeCell ref="A5:M5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sqref="A1:N2"/>
    </sheetView>
  </sheetViews>
  <sheetFormatPr defaultRowHeight="12.75" x14ac:dyDescent="0.2"/>
  <cols>
    <col min="1" max="1" width="7.42578125" style="5" bestFit="1" customWidth="1"/>
    <col min="2" max="2" width="16" style="5" bestFit="1" customWidth="1"/>
    <col min="3" max="3" width="26.2851562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29.140625" style="5" bestFit="1" customWidth="1"/>
    <col min="8" max="10" width="5.5703125" style="6" bestFit="1" customWidth="1"/>
    <col min="11" max="11" width="4.85546875" style="6" bestFit="1" customWidth="1"/>
    <col min="12" max="12" width="11.28515625" style="6" bestFit="1" customWidth="1"/>
    <col min="13" max="13" width="8.5703125" style="6" bestFit="1" customWidth="1"/>
    <col min="14" max="14" width="15.140625" style="5" bestFit="1" customWidth="1"/>
    <col min="15" max="16384" width="9.140625" style="3"/>
  </cols>
  <sheetData>
    <row r="1" spans="1:14" s="2" customFormat="1" ht="29.1" customHeight="1" x14ac:dyDescent="0.2">
      <c r="A1" s="51" t="s">
        <v>178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2" customFormat="1" ht="62.1" customHeight="1" thickBot="1" x14ac:dyDescent="0.2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s="1" customFormat="1" ht="12.75" customHeight="1" x14ac:dyDescent="0.2">
      <c r="A3" s="58" t="s">
        <v>9</v>
      </c>
      <c r="B3" s="49" t="s">
        <v>0</v>
      </c>
      <c r="C3" s="60" t="s">
        <v>5</v>
      </c>
      <c r="D3" s="60" t="s">
        <v>6</v>
      </c>
      <c r="E3" s="62" t="s">
        <v>10</v>
      </c>
      <c r="F3" s="62" t="s">
        <v>3</v>
      </c>
      <c r="G3" s="62" t="s">
        <v>7</v>
      </c>
      <c r="H3" s="62" t="s">
        <v>11</v>
      </c>
      <c r="I3" s="62"/>
      <c r="J3" s="62"/>
      <c r="K3" s="62"/>
      <c r="L3" s="62" t="s">
        <v>21</v>
      </c>
      <c r="M3" s="62" t="s">
        <v>2</v>
      </c>
      <c r="N3" s="63" t="s">
        <v>1</v>
      </c>
    </row>
    <row r="4" spans="1:14" s="1" customFormat="1" ht="21" customHeight="1" thickBot="1" x14ac:dyDescent="0.25">
      <c r="A4" s="59"/>
      <c r="B4" s="50"/>
      <c r="C4" s="61"/>
      <c r="D4" s="61"/>
      <c r="E4" s="61"/>
      <c r="F4" s="61"/>
      <c r="G4" s="61"/>
      <c r="H4" s="4">
        <v>1</v>
      </c>
      <c r="I4" s="4">
        <v>2</v>
      </c>
      <c r="J4" s="4">
        <v>3</v>
      </c>
      <c r="K4" s="4" t="s">
        <v>4</v>
      </c>
      <c r="L4" s="61"/>
      <c r="M4" s="61"/>
      <c r="N4" s="64"/>
    </row>
    <row r="5" spans="1:14" ht="15" x14ac:dyDescent="0.2">
      <c r="A5" s="65" t="s">
        <v>29</v>
      </c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4" x14ac:dyDescent="0.2">
      <c r="A6" s="11" t="s">
        <v>22</v>
      </c>
      <c r="B6" s="9" t="s">
        <v>106</v>
      </c>
      <c r="C6" s="9" t="s">
        <v>107</v>
      </c>
      <c r="D6" s="9" t="s">
        <v>108</v>
      </c>
      <c r="E6" s="9" t="str">
        <f>"0,6329"</f>
        <v>0,6329</v>
      </c>
      <c r="F6" s="9" t="s">
        <v>16</v>
      </c>
      <c r="G6" s="9" t="s">
        <v>26</v>
      </c>
      <c r="H6" s="13" t="s">
        <v>109</v>
      </c>
      <c r="I6" s="13" t="s">
        <v>109</v>
      </c>
      <c r="J6" s="10" t="s">
        <v>110</v>
      </c>
      <c r="K6" s="11"/>
      <c r="L6" s="11" t="str">
        <f>"230,0"</f>
        <v>230,0</v>
      </c>
      <c r="M6" s="11" t="str">
        <f>"145,5670"</f>
        <v>145,5670</v>
      </c>
      <c r="N6" s="9" t="s">
        <v>173</v>
      </c>
    </row>
    <row r="7" spans="1:14" x14ac:dyDescent="0.2">
      <c r="B7" s="5" t="s">
        <v>8</v>
      </c>
    </row>
    <row r="8" spans="1:14" ht="15" x14ac:dyDescent="0.2">
      <c r="B8" s="5" t="s">
        <v>8</v>
      </c>
      <c r="F8" s="7"/>
    </row>
    <row r="9" spans="1:14" ht="15" x14ac:dyDescent="0.2">
      <c r="B9" s="5" t="s">
        <v>8</v>
      </c>
      <c r="F9" s="7"/>
    </row>
    <row r="10" spans="1:14" ht="15" x14ac:dyDescent="0.2">
      <c r="B10" s="5" t="s">
        <v>8</v>
      </c>
      <c r="F10" s="7"/>
    </row>
    <row r="11" spans="1:14" ht="15" x14ac:dyDescent="0.2">
      <c r="B11" s="5" t="s">
        <v>8</v>
      </c>
      <c r="F11" s="7"/>
    </row>
    <row r="12" spans="1:14" ht="15" x14ac:dyDescent="0.2">
      <c r="B12" s="5" t="s">
        <v>8</v>
      </c>
      <c r="F12" s="7"/>
    </row>
    <row r="13" spans="1:14" ht="15" x14ac:dyDescent="0.2">
      <c r="B13" s="5" t="s">
        <v>8</v>
      </c>
      <c r="F13" s="7"/>
    </row>
    <row r="14" spans="1:14" ht="15" x14ac:dyDescent="0.2">
      <c r="B14" s="5" t="s">
        <v>8</v>
      </c>
      <c r="F14" s="7"/>
    </row>
    <row r="15" spans="1:14" x14ac:dyDescent="0.2">
      <c r="B15" s="5" t="s">
        <v>8</v>
      </c>
    </row>
    <row r="16" spans="1:14" ht="18" x14ac:dyDescent="0.2">
      <c r="B16" s="5" t="s">
        <v>8</v>
      </c>
      <c r="C16" s="8"/>
      <c r="D16" s="8"/>
    </row>
    <row r="17" spans="2:7" ht="15" x14ac:dyDescent="0.2">
      <c r="B17" s="5" t="s">
        <v>8</v>
      </c>
      <c r="C17" s="22"/>
      <c r="D17" s="22"/>
    </row>
    <row r="18" spans="2:7" ht="14.25" x14ac:dyDescent="0.2">
      <c r="B18" s="5" t="s">
        <v>8</v>
      </c>
      <c r="C18" s="12"/>
      <c r="D18" s="12"/>
    </row>
    <row r="19" spans="2:7" ht="15" x14ac:dyDescent="0.2">
      <c r="B19" s="5" t="s">
        <v>8</v>
      </c>
      <c r="C19" s="1"/>
      <c r="D19" s="1"/>
      <c r="E19" s="1"/>
      <c r="F19" s="1"/>
      <c r="G19" s="1"/>
    </row>
    <row r="20" spans="2:7" x14ac:dyDescent="0.2">
      <c r="B20" s="5" t="s">
        <v>8</v>
      </c>
      <c r="E20" s="6"/>
      <c r="F20" s="6"/>
      <c r="G20" s="6"/>
    </row>
    <row r="21" spans="2:7" x14ac:dyDescent="0.2">
      <c r="B21" s="5" t="s">
        <v>8</v>
      </c>
    </row>
  </sheetData>
  <mergeCells count="13">
    <mergeCell ref="A5:M5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sqref="A1:N2"/>
    </sheetView>
  </sheetViews>
  <sheetFormatPr defaultRowHeight="12.75" x14ac:dyDescent="0.2"/>
  <cols>
    <col min="1" max="1" width="7.42578125" style="5" bestFit="1" customWidth="1"/>
    <col min="2" max="2" width="13.85546875" style="5" bestFit="1" customWidth="1"/>
    <col min="3" max="3" width="26.2851562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29.140625" style="5" bestFit="1" customWidth="1"/>
    <col min="8" max="10" width="5.5703125" style="6" bestFit="1" customWidth="1"/>
    <col min="11" max="11" width="4.85546875" style="6" bestFit="1" customWidth="1"/>
    <col min="12" max="12" width="11.28515625" style="6" bestFit="1" customWidth="1"/>
    <col min="13" max="13" width="8.5703125" style="6" bestFit="1" customWidth="1"/>
    <col min="14" max="14" width="15.140625" style="5" bestFit="1" customWidth="1"/>
    <col min="15" max="16384" width="9.140625" style="3"/>
  </cols>
  <sheetData>
    <row r="1" spans="1:14" s="2" customFormat="1" ht="29.1" customHeight="1" x14ac:dyDescent="0.2">
      <c r="A1" s="51" t="s">
        <v>177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2" customFormat="1" ht="62.1" customHeight="1" thickBot="1" x14ac:dyDescent="0.2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s="1" customFormat="1" ht="12.75" customHeight="1" x14ac:dyDescent="0.2">
      <c r="A3" s="58" t="s">
        <v>9</v>
      </c>
      <c r="B3" s="49" t="s">
        <v>0</v>
      </c>
      <c r="C3" s="60" t="s">
        <v>5</v>
      </c>
      <c r="D3" s="60" t="s">
        <v>6</v>
      </c>
      <c r="E3" s="62" t="s">
        <v>10</v>
      </c>
      <c r="F3" s="62" t="s">
        <v>3</v>
      </c>
      <c r="G3" s="62" t="s">
        <v>7</v>
      </c>
      <c r="H3" s="62" t="s">
        <v>11</v>
      </c>
      <c r="I3" s="62"/>
      <c r="J3" s="62"/>
      <c r="K3" s="62"/>
      <c r="L3" s="62" t="s">
        <v>21</v>
      </c>
      <c r="M3" s="62" t="s">
        <v>2</v>
      </c>
      <c r="N3" s="63" t="s">
        <v>1</v>
      </c>
    </row>
    <row r="4" spans="1:14" s="1" customFormat="1" ht="21" customHeight="1" thickBot="1" x14ac:dyDescent="0.25">
      <c r="A4" s="59"/>
      <c r="B4" s="50"/>
      <c r="C4" s="61"/>
      <c r="D4" s="61"/>
      <c r="E4" s="61"/>
      <c r="F4" s="61"/>
      <c r="G4" s="61"/>
      <c r="H4" s="4">
        <v>1</v>
      </c>
      <c r="I4" s="4">
        <v>2</v>
      </c>
      <c r="J4" s="4">
        <v>3</v>
      </c>
      <c r="K4" s="4" t="s">
        <v>4</v>
      </c>
      <c r="L4" s="61"/>
      <c r="M4" s="61"/>
      <c r="N4" s="64"/>
    </row>
    <row r="5" spans="1:14" ht="15" x14ac:dyDescent="0.2">
      <c r="A5" s="65" t="s">
        <v>73</v>
      </c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4" x14ac:dyDescent="0.2">
      <c r="A6" s="11" t="s">
        <v>22</v>
      </c>
      <c r="B6" s="9" t="s">
        <v>101</v>
      </c>
      <c r="C6" s="9" t="s">
        <v>102</v>
      </c>
      <c r="D6" s="9" t="s">
        <v>103</v>
      </c>
      <c r="E6" s="9" t="str">
        <f>"0,5710"</f>
        <v>0,5710</v>
      </c>
      <c r="F6" s="9" t="s">
        <v>16</v>
      </c>
      <c r="G6" s="9" t="s">
        <v>26</v>
      </c>
      <c r="H6" s="10" t="s">
        <v>39</v>
      </c>
      <c r="I6" s="13" t="s">
        <v>104</v>
      </c>
      <c r="J6" s="10" t="s">
        <v>105</v>
      </c>
      <c r="K6" s="11"/>
      <c r="L6" s="11" t="str">
        <f>"202,5"</f>
        <v>202,5</v>
      </c>
      <c r="M6" s="11" t="str">
        <f>"115,6275"</f>
        <v>115,6275</v>
      </c>
      <c r="N6" s="9" t="s">
        <v>173</v>
      </c>
    </row>
    <row r="7" spans="1:14" x14ac:dyDescent="0.2">
      <c r="B7" s="5" t="s">
        <v>8</v>
      </c>
    </row>
    <row r="8" spans="1:14" ht="15" x14ac:dyDescent="0.2">
      <c r="B8" s="5" t="s">
        <v>8</v>
      </c>
      <c r="F8" s="7"/>
    </row>
    <row r="9" spans="1:14" ht="15" x14ac:dyDescent="0.2">
      <c r="B9" s="5" t="s">
        <v>8</v>
      </c>
      <c r="F9" s="7"/>
    </row>
    <row r="10" spans="1:14" ht="15" x14ac:dyDescent="0.2">
      <c r="B10" s="5" t="s">
        <v>8</v>
      </c>
      <c r="F10" s="7"/>
    </row>
    <row r="11" spans="1:14" ht="15" x14ac:dyDescent="0.2">
      <c r="B11" s="5" t="s">
        <v>8</v>
      </c>
      <c r="F11" s="7"/>
    </row>
    <row r="12" spans="1:14" ht="15" x14ac:dyDescent="0.2">
      <c r="B12" s="5" t="s">
        <v>8</v>
      </c>
      <c r="F12" s="7"/>
    </row>
    <row r="13" spans="1:14" ht="15" x14ac:dyDescent="0.2">
      <c r="B13" s="5" t="s">
        <v>8</v>
      </c>
      <c r="F13" s="7"/>
    </row>
    <row r="14" spans="1:14" ht="15" x14ac:dyDescent="0.2">
      <c r="B14" s="5" t="s">
        <v>8</v>
      </c>
      <c r="F14" s="7"/>
    </row>
    <row r="15" spans="1:14" x14ac:dyDescent="0.2">
      <c r="B15" s="5" t="s">
        <v>8</v>
      </c>
    </row>
    <row r="16" spans="1:14" ht="18" x14ac:dyDescent="0.2">
      <c r="B16" s="5" t="s">
        <v>8</v>
      </c>
      <c r="C16" s="8"/>
      <c r="D16" s="8"/>
    </row>
    <row r="17" spans="2:7" ht="15" x14ac:dyDescent="0.2">
      <c r="B17" s="5" t="s">
        <v>8</v>
      </c>
      <c r="C17" s="22"/>
      <c r="D17" s="22"/>
    </row>
    <row r="18" spans="2:7" ht="14.25" x14ac:dyDescent="0.2">
      <c r="B18" s="5" t="s">
        <v>8</v>
      </c>
      <c r="C18" s="12"/>
      <c r="D18" s="12"/>
    </row>
    <row r="19" spans="2:7" ht="15" x14ac:dyDescent="0.2">
      <c r="B19" s="5" t="s">
        <v>8</v>
      </c>
      <c r="C19" s="1"/>
      <c r="D19" s="1"/>
      <c r="E19" s="1"/>
      <c r="F19" s="1"/>
      <c r="G19" s="1"/>
    </row>
    <row r="20" spans="2:7" x14ac:dyDescent="0.2">
      <c r="B20" s="5" t="s">
        <v>8</v>
      </c>
      <c r="E20" s="6"/>
      <c r="F20" s="6"/>
      <c r="G20" s="6"/>
    </row>
    <row r="21" spans="2:7" x14ac:dyDescent="0.2">
      <c r="B21" s="5" t="s">
        <v>8</v>
      </c>
    </row>
  </sheetData>
  <mergeCells count="13">
    <mergeCell ref="A5:M5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N5" sqref="N1:N1048576"/>
    </sheetView>
  </sheetViews>
  <sheetFormatPr defaultRowHeight="12.75" x14ac:dyDescent="0.2"/>
  <cols>
    <col min="1" max="1" width="7.42578125" style="5" bestFit="1" customWidth="1"/>
    <col min="2" max="2" width="13.5703125" style="5" bestFit="1" customWidth="1"/>
    <col min="3" max="3" width="26.2851562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29.140625" style="5" bestFit="1" customWidth="1"/>
    <col min="8" max="10" width="5.5703125" style="6" bestFit="1" customWidth="1"/>
    <col min="11" max="11" width="4.85546875" style="6" bestFit="1" customWidth="1"/>
    <col min="12" max="12" width="11.28515625" style="6" bestFit="1" customWidth="1"/>
    <col min="13" max="13" width="8.5703125" style="6" bestFit="1" customWidth="1"/>
    <col min="14" max="14" width="15.140625" style="5" bestFit="1" customWidth="1"/>
    <col min="15" max="16384" width="9.140625" style="3"/>
  </cols>
  <sheetData>
    <row r="1" spans="1:14" s="2" customFormat="1" ht="29.1" customHeight="1" x14ac:dyDescent="0.2">
      <c r="A1" s="51" t="s">
        <v>179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2" customFormat="1" ht="62.1" customHeight="1" thickBot="1" x14ac:dyDescent="0.2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s="1" customFormat="1" ht="12.75" customHeight="1" x14ac:dyDescent="0.2">
      <c r="A3" s="58" t="s">
        <v>9</v>
      </c>
      <c r="B3" s="49" t="s">
        <v>0</v>
      </c>
      <c r="C3" s="60" t="s">
        <v>5</v>
      </c>
      <c r="D3" s="60" t="s">
        <v>6</v>
      </c>
      <c r="E3" s="62" t="s">
        <v>10</v>
      </c>
      <c r="F3" s="62" t="s">
        <v>3</v>
      </c>
      <c r="G3" s="62" t="s">
        <v>7</v>
      </c>
      <c r="H3" s="62" t="s">
        <v>11</v>
      </c>
      <c r="I3" s="62"/>
      <c r="J3" s="62"/>
      <c r="K3" s="62"/>
      <c r="L3" s="62" t="s">
        <v>21</v>
      </c>
      <c r="M3" s="62" t="s">
        <v>2</v>
      </c>
      <c r="N3" s="63" t="s">
        <v>1</v>
      </c>
    </row>
    <row r="4" spans="1:14" s="1" customFormat="1" ht="21" customHeight="1" thickBot="1" x14ac:dyDescent="0.25">
      <c r="A4" s="59"/>
      <c r="B4" s="50"/>
      <c r="C4" s="61"/>
      <c r="D4" s="61"/>
      <c r="E4" s="61"/>
      <c r="F4" s="61"/>
      <c r="G4" s="61"/>
      <c r="H4" s="4">
        <v>1</v>
      </c>
      <c r="I4" s="4">
        <v>2</v>
      </c>
      <c r="J4" s="4">
        <v>3</v>
      </c>
      <c r="K4" s="4" t="s">
        <v>4</v>
      </c>
      <c r="L4" s="61"/>
      <c r="M4" s="61"/>
      <c r="N4" s="64"/>
    </row>
    <row r="5" spans="1:14" ht="15" x14ac:dyDescent="0.2">
      <c r="A5" s="65" t="s">
        <v>60</v>
      </c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4" x14ac:dyDescent="0.2">
      <c r="A6" s="11" t="s">
        <v>22</v>
      </c>
      <c r="B6" s="9" t="s">
        <v>96</v>
      </c>
      <c r="C6" s="9" t="s">
        <v>97</v>
      </c>
      <c r="D6" s="9" t="s">
        <v>98</v>
      </c>
      <c r="E6" s="9" t="str">
        <f>"0,5865"</f>
        <v>0,5865</v>
      </c>
      <c r="F6" s="9" t="s">
        <v>16</v>
      </c>
      <c r="G6" s="9" t="s">
        <v>26</v>
      </c>
      <c r="H6" s="10" t="s">
        <v>33</v>
      </c>
      <c r="I6" s="10" t="s">
        <v>99</v>
      </c>
      <c r="J6" s="10" t="s">
        <v>100</v>
      </c>
      <c r="K6" s="11"/>
      <c r="L6" s="11" t="str">
        <f>"212,5"</f>
        <v>212,5</v>
      </c>
      <c r="M6" s="11" t="str">
        <f>"124,6312"</f>
        <v>124,6312</v>
      </c>
      <c r="N6" s="9" t="s">
        <v>173</v>
      </c>
    </row>
    <row r="7" spans="1:14" x14ac:dyDescent="0.2">
      <c r="B7" s="5" t="s">
        <v>8</v>
      </c>
    </row>
    <row r="8" spans="1:14" ht="15" x14ac:dyDescent="0.2">
      <c r="B8" s="5" t="s">
        <v>8</v>
      </c>
      <c r="F8" s="7"/>
    </row>
    <row r="9" spans="1:14" ht="15" x14ac:dyDescent="0.2">
      <c r="B9" s="5" t="s">
        <v>8</v>
      </c>
      <c r="F9" s="7"/>
    </row>
    <row r="10" spans="1:14" ht="15" x14ac:dyDescent="0.2">
      <c r="B10" s="5" t="s">
        <v>8</v>
      </c>
      <c r="F10" s="7"/>
    </row>
    <row r="11" spans="1:14" ht="15" x14ac:dyDescent="0.2">
      <c r="B11" s="5" t="s">
        <v>8</v>
      </c>
      <c r="F11" s="7"/>
    </row>
    <row r="12" spans="1:14" ht="15" x14ac:dyDescent="0.2">
      <c r="B12" s="5" t="s">
        <v>8</v>
      </c>
      <c r="F12" s="7"/>
    </row>
    <row r="13" spans="1:14" ht="15" x14ac:dyDescent="0.2">
      <c r="B13" s="5" t="s">
        <v>8</v>
      </c>
      <c r="F13" s="7"/>
    </row>
    <row r="14" spans="1:14" ht="15" x14ac:dyDescent="0.2">
      <c r="B14" s="5" t="s">
        <v>8</v>
      </c>
      <c r="F14" s="7"/>
    </row>
    <row r="15" spans="1:14" x14ac:dyDescent="0.2">
      <c r="B15" s="5" t="s">
        <v>8</v>
      </c>
    </row>
    <row r="16" spans="1:14" ht="18" x14ac:dyDescent="0.2">
      <c r="B16" s="5" t="s">
        <v>8</v>
      </c>
      <c r="C16" s="8"/>
      <c r="D16" s="8"/>
    </row>
    <row r="17" spans="2:7" ht="15" x14ac:dyDescent="0.2">
      <c r="B17" s="5" t="s">
        <v>8</v>
      </c>
      <c r="C17" s="22"/>
      <c r="D17" s="22"/>
    </row>
    <row r="18" spans="2:7" ht="14.25" x14ac:dyDescent="0.2">
      <c r="B18" s="5" t="s">
        <v>8</v>
      </c>
      <c r="C18" s="12"/>
      <c r="D18" s="12"/>
    </row>
    <row r="19" spans="2:7" ht="15" x14ac:dyDescent="0.2">
      <c r="B19" s="5" t="s">
        <v>8</v>
      </c>
      <c r="C19" s="1"/>
      <c r="D19" s="1"/>
      <c r="E19" s="1"/>
      <c r="F19" s="1"/>
      <c r="G19" s="1"/>
    </row>
    <row r="20" spans="2:7" x14ac:dyDescent="0.2">
      <c r="B20" s="5" t="s">
        <v>8</v>
      </c>
      <c r="E20" s="6"/>
      <c r="F20" s="6"/>
      <c r="G20" s="6"/>
    </row>
    <row r="21" spans="2:7" x14ac:dyDescent="0.2">
      <c r="B21" s="5" t="s">
        <v>8</v>
      </c>
    </row>
  </sheetData>
  <mergeCells count="13">
    <mergeCell ref="A5:M5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G28" sqref="G28"/>
    </sheetView>
  </sheetViews>
  <sheetFormatPr defaultRowHeight="12.75" x14ac:dyDescent="0.2"/>
  <cols>
    <col min="1" max="1" width="7.42578125" style="5" bestFit="1" customWidth="1"/>
    <col min="2" max="2" width="19.85546875" style="5" bestFit="1" customWidth="1"/>
    <col min="3" max="3" width="28.570312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29.140625" style="5" bestFit="1" customWidth="1"/>
    <col min="8" max="10" width="5.5703125" style="6" bestFit="1" customWidth="1"/>
    <col min="11" max="11" width="4.85546875" style="6" bestFit="1" customWidth="1"/>
    <col min="12" max="12" width="11.28515625" style="6" bestFit="1" customWidth="1"/>
    <col min="13" max="13" width="7.5703125" style="6" bestFit="1" customWidth="1"/>
    <col min="14" max="14" width="15.140625" style="5" bestFit="1" customWidth="1"/>
    <col min="15" max="16384" width="9.140625" style="3"/>
  </cols>
  <sheetData>
    <row r="1" spans="1:14" s="2" customFormat="1" ht="29.1" customHeight="1" x14ac:dyDescent="0.2">
      <c r="A1" s="51" t="s">
        <v>180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2" customFormat="1" ht="62.1" customHeight="1" thickBot="1" x14ac:dyDescent="0.2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s="1" customFormat="1" ht="12.75" customHeight="1" x14ac:dyDescent="0.2">
      <c r="A3" s="58" t="s">
        <v>9</v>
      </c>
      <c r="B3" s="49" t="s">
        <v>0</v>
      </c>
      <c r="C3" s="60" t="s">
        <v>5</v>
      </c>
      <c r="D3" s="60" t="s">
        <v>6</v>
      </c>
      <c r="E3" s="62" t="s">
        <v>10</v>
      </c>
      <c r="F3" s="62" t="s">
        <v>3</v>
      </c>
      <c r="G3" s="62" t="s">
        <v>7</v>
      </c>
      <c r="H3" s="62" t="s">
        <v>11</v>
      </c>
      <c r="I3" s="62"/>
      <c r="J3" s="62"/>
      <c r="K3" s="62"/>
      <c r="L3" s="62" t="s">
        <v>21</v>
      </c>
      <c r="M3" s="62" t="s">
        <v>2</v>
      </c>
      <c r="N3" s="63" t="s">
        <v>1</v>
      </c>
    </row>
    <row r="4" spans="1:14" s="1" customFormat="1" ht="21" customHeight="1" thickBot="1" x14ac:dyDescent="0.25">
      <c r="A4" s="59"/>
      <c r="B4" s="50"/>
      <c r="C4" s="61"/>
      <c r="D4" s="61"/>
      <c r="E4" s="61"/>
      <c r="F4" s="61"/>
      <c r="G4" s="61"/>
      <c r="H4" s="4">
        <v>1</v>
      </c>
      <c r="I4" s="4">
        <v>2</v>
      </c>
      <c r="J4" s="4">
        <v>3</v>
      </c>
      <c r="K4" s="4" t="s">
        <v>4</v>
      </c>
      <c r="L4" s="61"/>
      <c r="M4" s="61"/>
      <c r="N4" s="64"/>
    </row>
    <row r="5" spans="1:14" ht="15" x14ac:dyDescent="0.2">
      <c r="A5" s="65" t="s">
        <v>41</v>
      </c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4" x14ac:dyDescent="0.2">
      <c r="A6" s="11" t="s">
        <v>22</v>
      </c>
      <c r="B6" s="9" t="s">
        <v>42</v>
      </c>
      <c r="C6" s="9" t="s">
        <v>43</v>
      </c>
      <c r="D6" s="9" t="s">
        <v>44</v>
      </c>
      <c r="E6" s="9" t="str">
        <f>"1,1089"</f>
        <v>1,1089</v>
      </c>
      <c r="F6" s="9" t="s">
        <v>16</v>
      </c>
      <c r="G6" s="9" t="s">
        <v>26</v>
      </c>
      <c r="H6" s="10" t="s">
        <v>45</v>
      </c>
      <c r="I6" s="10" t="s">
        <v>46</v>
      </c>
      <c r="J6" s="10" t="s">
        <v>47</v>
      </c>
      <c r="K6" s="11"/>
      <c r="L6" s="11" t="str">
        <f>"45,0"</f>
        <v>45,0</v>
      </c>
      <c r="M6" s="11" t="str">
        <f>"49,9005"</f>
        <v>49,9005</v>
      </c>
      <c r="N6" s="9" t="s">
        <v>173</v>
      </c>
    </row>
    <row r="7" spans="1:14" x14ac:dyDescent="0.2">
      <c r="B7" s="5" t="s">
        <v>8</v>
      </c>
    </row>
    <row r="8" spans="1:14" ht="15" x14ac:dyDescent="0.2">
      <c r="A8" s="47" t="s">
        <v>48</v>
      </c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4" x14ac:dyDescent="0.2">
      <c r="A9" s="11" t="s">
        <v>22</v>
      </c>
      <c r="B9" s="9" t="s">
        <v>49</v>
      </c>
      <c r="C9" s="9" t="s">
        <v>50</v>
      </c>
      <c r="D9" s="9" t="s">
        <v>51</v>
      </c>
      <c r="E9" s="9" t="str">
        <f>"0,8634"</f>
        <v>0,8634</v>
      </c>
      <c r="F9" s="9" t="s">
        <v>16</v>
      </c>
      <c r="G9" s="9" t="s">
        <v>26</v>
      </c>
      <c r="H9" s="10" t="s">
        <v>52</v>
      </c>
      <c r="I9" s="10" t="s">
        <v>53</v>
      </c>
      <c r="J9" s="13" t="s">
        <v>54</v>
      </c>
      <c r="K9" s="11"/>
      <c r="L9" s="11" t="str">
        <f>"52,5"</f>
        <v>52,5</v>
      </c>
      <c r="M9" s="11" t="str">
        <f>"45,3285"</f>
        <v>45,3285</v>
      </c>
      <c r="N9" s="9" t="s">
        <v>173</v>
      </c>
    </row>
    <row r="10" spans="1:14" x14ac:dyDescent="0.2">
      <c r="B10" s="5" t="s">
        <v>8</v>
      </c>
    </row>
    <row r="11" spans="1:14" ht="15" x14ac:dyDescent="0.2">
      <c r="A11" s="47" t="s">
        <v>29</v>
      </c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1:14" x14ac:dyDescent="0.2">
      <c r="A12" s="11" t="s">
        <v>22</v>
      </c>
      <c r="B12" s="9" t="s">
        <v>55</v>
      </c>
      <c r="C12" s="9" t="s">
        <v>56</v>
      </c>
      <c r="D12" s="9" t="s">
        <v>57</v>
      </c>
      <c r="E12" s="9" t="str">
        <f>"0,6241"</f>
        <v>0,6241</v>
      </c>
      <c r="F12" s="9" t="s">
        <v>16</v>
      </c>
      <c r="G12" s="9" t="s">
        <v>26</v>
      </c>
      <c r="H12" s="10" t="s">
        <v>58</v>
      </c>
      <c r="I12" s="13" t="s">
        <v>59</v>
      </c>
      <c r="J12" s="10" t="s">
        <v>59</v>
      </c>
      <c r="K12" s="11"/>
      <c r="L12" s="11" t="str">
        <f>"97,5"</f>
        <v>97,5</v>
      </c>
      <c r="M12" s="11" t="str">
        <f>"68,7602"</f>
        <v>68,7602</v>
      </c>
      <c r="N12" s="9" t="s">
        <v>173</v>
      </c>
    </row>
    <row r="13" spans="1:14" x14ac:dyDescent="0.2">
      <c r="B13" s="5" t="s">
        <v>8</v>
      </c>
    </row>
    <row r="14" spans="1:14" ht="15" x14ac:dyDescent="0.2">
      <c r="A14" s="47" t="s">
        <v>60</v>
      </c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</row>
    <row r="15" spans="1:14" x14ac:dyDescent="0.2">
      <c r="A15" s="16" t="s">
        <v>22</v>
      </c>
      <c r="B15" s="14" t="s">
        <v>61</v>
      </c>
      <c r="C15" s="14" t="s">
        <v>62</v>
      </c>
      <c r="D15" s="14" t="s">
        <v>63</v>
      </c>
      <c r="E15" s="14" t="str">
        <f>"0,5905"</f>
        <v>0,5905</v>
      </c>
      <c r="F15" s="14" t="s">
        <v>16</v>
      </c>
      <c r="G15" s="14" t="s">
        <v>26</v>
      </c>
      <c r="H15" s="15" t="s">
        <v>64</v>
      </c>
      <c r="I15" s="15" t="s">
        <v>65</v>
      </c>
      <c r="J15" s="15" t="s">
        <v>66</v>
      </c>
      <c r="K15" s="16"/>
      <c r="L15" s="16" t="str">
        <f>"150,0"</f>
        <v>150,0</v>
      </c>
      <c r="M15" s="16" t="str">
        <f>"88,5750"</f>
        <v>88,5750</v>
      </c>
      <c r="N15" s="14" t="s">
        <v>173</v>
      </c>
    </row>
    <row r="16" spans="1:14" x14ac:dyDescent="0.2">
      <c r="A16" s="19" t="s">
        <v>95</v>
      </c>
      <c r="B16" s="17" t="s">
        <v>67</v>
      </c>
      <c r="C16" s="17" t="s">
        <v>68</v>
      </c>
      <c r="D16" s="17" t="s">
        <v>69</v>
      </c>
      <c r="E16" s="17" t="str">
        <f>"0,5982"</f>
        <v>0,5982</v>
      </c>
      <c r="F16" s="17" t="s">
        <v>16</v>
      </c>
      <c r="G16" s="17" t="s">
        <v>26</v>
      </c>
      <c r="H16" s="18" t="s">
        <v>70</v>
      </c>
      <c r="I16" s="18" t="s">
        <v>71</v>
      </c>
      <c r="J16" s="18" t="s">
        <v>72</v>
      </c>
      <c r="K16" s="19"/>
      <c r="L16" s="19" t="str">
        <f>"115,0"</f>
        <v>115,0</v>
      </c>
      <c r="M16" s="19" t="str">
        <f>"68,7930"</f>
        <v>68,7930</v>
      </c>
      <c r="N16" s="17" t="s">
        <v>173</v>
      </c>
    </row>
    <row r="17" spans="1:14" x14ac:dyDescent="0.2">
      <c r="B17" s="5" t="s">
        <v>8</v>
      </c>
    </row>
    <row r="18" spans="1:14" ht="15" x14ac:dyDescent="0.2">
      <c r="A18" s="47" t="s">
        <v>73</v>
      </c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spans="1:14" x14ac:dyDescent="0.2">
      <c r="A19" s="16" t="s">
        <v>22</v>
      </c>
      <c r="B19" s="14" t="s">
        <v>74</v>
      </c>
      <c r="C19" s="14" t="s">
        <v>75</v>
      </c>
      <c r="D19" s="14" t="s">
        <v>76</v>
      </c>
      <c r="E19" s="14" t="str">
        <f>"0,5707"</f>
        <v>0,5707</v>
      </c>
      <c r="F19" s="14" t="s">
        <v>16</v>
      </c>
      <c r="G19" s="14" t="s">
        <v>77</v>
      </c>
      <c r="H19" s="15" t="s">
        <v>64</v>
      </c>
      <c r="I19" s="15" t="s">
        <v>78</v>
      </c>
      <c r="J19" s="15" t="s">
        <v>79</v>
      </c>
      <c r="K19" s="16"/>
      <c r="L19" s="16" t="str">
        <f>"155,0"</f>
        <v>155,0</v>
      </c>
      <c r="M19" s="16" t="str">
        <f>"88,4585"</f>
        <v>88,4585</v>
      </c>
      <c r="N19" s="14" t="s">
        <v>173</v>
      </c>
    </row>
    <row r="20" spans="1:14" x14ac:dyDescent="0.2">
      <c r="A20" s="19" t="s">
        <v>22</v>
      </c>
      <c r="B20" s="17" t="s">
        <v>80</v>
      </c>
      <c r="C20" s="17" t="s">
        <v>81</v>
      </c>
      <c r="D20" s="17" t="s">
        <v>82</v>
      </c>
      <c r="E20" s="17" t="str">
        <f>"0,5581"</f>
        <v>0,5581</v>
      </c>
      <c r="F20" s="17" t="s">
        <v>16</v>
      </c>
      <c r="G20" s="17" t="s">
        <v>26</v>
      </c>
      <c r="H20" s="18" t="s">
        <v>72</v>
      </c>
      <c r="I20" s="18" t="s">
        <v>83</v>
      </c>
      <c r="J20" s="18" t="s">
        <v>84</v>
      </c>
      <c r="K20" s="19"/>
      <c r="L20" s="19" t="str">
        <f>"125,0"</f>
        <v>125,0</v>
      </c>
      <c r="M20" s="19" t="str">
        <f>"71,9251"</f>
        <v>71,9251</v>
      </c>
      <c r="N20" s="17" t="s">
        <v>173</v>
      </c>
    </row>
    <row r="21" spans="1:14" x14ac:dyDescent="0.2">
      <c r="B21" s="5" t="s">
        <v>8</v>
      </c>
    </row>
    <row r="22" spans="1:14" ht="15" x14ac:dyDescent="0.2">
      <c r="A22" s="47" t="s">
        <v>85</v>
      </c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1:14" x14ac:dyDescent="0.2">
      <c r="A23" s="16" t="s">
        <v>22</v>
      </c>
      <c r="B23" s="14" t="s">
        <v>86</v>
      </c>
      <c r="C23" s="14" t="s">
        <v>87</v>
      </c>
      <c r="D23" s="14" t="s">
        <v>88</v>
      </c>
      <c r="E23" s="14" t="str">
        <f>"0,5517"</f>
        <v>0,5517</v>
      </c>
      <c r="F23" s="14" t="s">
        <v>16</v>
      </c>
      <c r="G23" s="14" t="s">
        <v>89</v>
      </c>
      <c r="H23" s="15" t="s">
        <v>66</v>
      </c>
      <c r="I23" s="15" t="s">
        <v>38</v>
      </c>
      <c r="J23" s="15" t="s">
        <v>90</v>
      </c>
      <c r="K23" s="16"/>
      <c r="L23" s="16" t="str">
        <f>"175,0"</f>
        <v>175,0</v>
      </c>
      <c r="M23" s="16" t="str">
        <f>"96,5475"</f>
        <v>96,5475</v>
      </c>
      <c r="N23" s="14" t="s">
        <v>173</v>
      </c>
    </row>
    <row r="24" spans="1:14" x14ac:dyDescent="0.2">
      <c r="A24" s="19" t="s">
        <v>22</v>
      </c>
      <c r="B24" s="17" t="s">
        <v>91</v>
      </c>
      <c r="C24" s="17" t="s">
        <v>92</v>
      </c>
      <c r="D24" s="17" t="s">
        <v>93</v>
      </c>
      <c r="E24" s="17" t="str">
        <f>"0,5407"</f>
        <v>0,5407</v>
      </c>
      <c r="F24" s="17" t="s">
        <v>16</v>
      </c>
      <c r="G24" s="17" t="s">
        <v>26</v>
      </c>
      <c r="H24" s="18" t="s">
        <v>94</v>
      </c>
      <c r="I24" s="20" t="s">
        <v>78</v>
      </c>
      <c r="J24" s="20" t="s">
        <v>78</v>
      </c>
      <c r="K24" s="19"/>
      <c r="L24" s="19" t="str">
        <f>"142,5"</f>
        <v>142,5</v>
      </c>
      <c r="M24" s="19" t="str">
        <f>"78,4366"</f>
        <v>78,4366</v>
      </c>
      <c r="N24" s="17" t="s">
        <v>173</v>
      </c>
    </row>
    <row r="25" spans="1:14" x14ac:dyDescent="0.2">
      <c r="B25" s="5" t="s">
        <v>8</v>
      </c>
    </row>
    <row r="26" spans="1:14" ht="15" x14ac:dyDescent="0.2">
      <c r="B26" s="5" t="s">
        <v>8</v>
      </c>
      <c r="F26" s="7"/>
    </row>
    <row r="27" spans="1:14" ht="15" x14ac:dyDescent="0.2">
      <c r="B27" s="5" t="s">
        <v>8</v>
      </c>
      <c r="F27" s="7"/>
    </row>
    <row r="28" spans="1:14" ht="15" x14ac:dyDescent="0.2">
      <c r="B28" s="5" t="s">
        <v>8</v>
      </c>
      <c r="F28" s="7"/>
    </row>
    <row r="29" spans="1:14" ht="15" x14ac:dyDescent="0.2">
      <c r="B29" s="5" t="s">
        <v>8</v>
      </c>
      <c r="F29" s="7"/>
    </row>
    <row r="30" spans="1:14" ht="15" x14ac:dyDescent="0.2">
      <c r="B30" s="5" t="s">
        <v>8</v>
      </c>
      <c r="F30" s="7"/>
    </row>
    <row r="31" spans="1:14" ht="15" x14ac:dyDescent="0.2">
      <c r="B31" s="5" t="s">
        <v>8</v>
      </c>
      <c r="F31" s="7"/>
    </row>
    <row r="32" spans="1:14" ht="15" x14ac:dyDescent="0.2">
      <c r="B32" s="5" t="s">
        <v>8</v>
      </c>
      <c r="F32" s="7"/>
    </row>
    <row r="33" spans="2:7" x14ac:dyDescent="0.2">
      <c r="B33" s="5" t="s">
        <v>8</v>
      </c>
    </row>
    <row r="34" spans="2:7" ht="18" x14ac:dyDescent="0.2">
      <c r="B34" s="5" t="s">
        <v>8</v>
      </c>
      <c r="C34" s="8"/>
      <c r="D34" s="8"/>
    </row>
    <row r="35" spans="2:7" ht="15" x14ac:dyDescent="0.2">
      <c r="B35" s="5" t="s">
        <v>8</v>
      </c>
      <c r="C35" s="22"/>
      <c r="D35" s="22"/>
    </row>
    <row r="36" spans="2:7" ht="14.25" x14ac:dyDescent="0.2">
      <c r="B36" s="5" t="s">
        <v>8</v>
      </c>
      <c r="C36" s="12"/>
      <c r="D36" s="12"/>
    </row>
    <row r="37" spans="2:7" ht="15" x14ac:dyDescent="0.2">
      <c r="B37" s="5" t="s">
        <v>8</v>
      </c>
      <c r="C37" s="1"/>
      <c r="D37" s="1"/>
      <c r="E37" s="1"/>
      <c r="F37" s="1"/>
      <c r="G37" s="1"/>
    </row>
    <row r="38" spans="2:7" x14ac:dyDescent="0.2">
      <c r="B38" s="5" t="s">
        <v>8</v>
      </c>
      <c r="E38" s="6"/>
      <c r="F38" s="6"/>
      <c r="G38" s="6"/>
    </row>
    <row r="39" spans="2:7" x14ac:dyDescent="0.2">
      <c r="B39" s="5" t="s">
        <v>8</v>
      </c>
      <c r="E39" s="6"/>
      <c r="F39" s="6"/>
      <c r="G39" s="6"/>
    </row>
    <row r="40" spans="2:7" x14ac:dyDescent="0.2">
      <c r="B40" s="5" t="s">
        <v>8</v>
      </c>
    </row>
    <row r="41" spans="2:7" x14ac:dyDescent="0.2">
      <c r="B41" s="5" t="s">
        <v>8</v>
      </c>
    </row>
    <row r="42" spans="2:7" ht="15" x14ac:dyDescent="0.2">
      <c r="B42" s="5" t="s">
        <v>8</v>
      </c>
      <c r="C42" s="22"/>
      <c r="D42" s="22"/>
    </row>
    <row r="43" spans="2:7" ht="14.25" x14ac:dyDescent="0.2">
      <c r="B43" s="5" t="s">
        <v>8</v>
      </c>
      <c r="C43" s="12"/>
      <c r="D43" s="12"/>
    </row>
    <row r="44" spans="2:7" ht="15" x14ac:dyDescent="0.2">
      <c r="B44" s="5" t="s">
        <v>8</v>
      </c>
      <c r="C44" s="1"/>
      <c r="D44" s="1"/>
      <c r="E44" s="1"/>
      <c r="F44" s="1"/>
      <c r="G44" s="1"/>
    </row>
    <row r="45" spans="2:7" x14ac:dyDescent="0.2">
      <c r="B45" s="5" t="s">
        <v>8</v>
      </c>
      <c r="E45" s="6"/>
      <c r="F45" s="6"/>
      <c r="G45" s="6"/>
    </row>
    <row r="46" spans="2:7" x14ac:dyDescent="0.2">
      <c r="B46" s="5" t="s">
        <v>8</v>
      </c>
    </row>
    <row r="47" spans="2:7" ht="14.25" x14ac:dyDescent="0.2">
      <c r="B47" s="5" t="s">
        <v>8</v>
      </c>
      <c r="C47" s="12"/>
      <c r="D47" s="12"/>
    </row>
    <row r="48" spans="2:7" ht="15" x14ac:dyDescent="0.2">
      <c r="B48" s="5" t="s">
        <v>8</v>
      </c>
      <c r="C48" s="1"/>
      <c r="D48" s="1"/>
      <c r="E48" s="1"/>
      <c r="F48" s="1"/>
      <c r="G48" s="1"/>
    </row>
    <row r="49" spans="2:7" x14ac:dyDescent="0.2">
      <c r="B49" s="5" t="s">
        <v>8</v>
      </c>
      <c r="E49" s="6"/>
      <c r="F49" s="6"/>
      <c r="G49" s="6"/>
    </row>
    <row r="50" spans="2:7" x14ac:dyDescent="0.2">
      <c r="B50" s="5" t="s">
        <v>8</v>
      </c>
      <c r="E50" s="6"/>
      <c r="F50" s="6"/>
      <c r="G50" s="6"/>
    </row>
    <row r="51" spans="2:7" x14ac:dyDescent="0.2">
      <c r="B51" s="5" t="s">
        <v>8</v>
      </c>
      <c r="E51" s="6"/>
      <c r="F51" s="6"/>
      <c r="G51" s="6"/>
    </row>
    <row r="52" spans="2:7" x14ac:dyDescent="0.2">
      <c r="B52" s="5" t="s">
        <v>8</v>
      </c>
    </row>
    <row r="53" spans="2:7" ht="14.25" x14ac:dyDescent="0.2">
      <c r="B53" s="5" t="s">
        <v>8</v>
      </c>
      <c r="C53" s="12"/>
      <c r="D53" s="12"/>
    </row>
    <row r="54" spans="2:7" ht="15" x14ac:dyDescent="0.2">
      <c r="B54" s="5" t="s">
        <v>8</v>
      </c>
      <c r="C54" s="1"/>
      <c r="D54" s="1"/>
      <c r="E54" s="1"/>
      <c r="F54" s="1"/>
      <c r="G54" s="1"/>
    </row>
    <row r="55" spans="2:7" x14ac:dyDescent="0.2">
      <c r="B55" s="5" t="s">
        <v>8</v>
      </c>
      <c r="E55" s="6"/>
      <c r="F55" s="6"/>
      <c r="G55" s="6"/>
    </row>
    <row r="56" spans="2:7" x14ac:dyDescent="0.2">
      <c r="B56" s="5" t="s">
        <v>8</v>
      </c>
      <c r="E56" s="6"/>
      <c r="F56" s="6"/>
      <c r="G56" s="6"/>
    </row>
    <row r="57" spans="2:7" x14ac:dyDescent="0.2">
      <c r="B57" s="5" t="s">
        <v>8</v>
      </c>
    </row>
  </sheetData>
  <mergeCells count="18">
    <mergeCell ref="A14:M14"/>
    <mergeCell ref="A18:M18"/>
    <mergeCell ref="A22:M22"/>
    <mergeCell ref="B3:B4"/>
    <mergeCell ref="L3:L4"/>
    <mergeCell ref="M3:M4"/>
    <mergeCell ref="N3:N4"/>
    <mergeCell ref="A5:M5"/>
    <mergeCell ref="A8:M8"/>
    <mergeCell ref="A11:M11"/>
    <mergeCell ref="A1:N2"/>
    <mergeCell ref="A3:A4"/>
    <mergeCell ref="C3:C4"/>
    <mergeCell ref="D3:D4"/>
    <mergeCell ref="E3:E4"/>
    <mergeCell ref="F3:F4"/>
    <mergeCell ref="G3:G4"/>
    <mergeCell ref="H3:K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opLeftCell="B1" workbookViewId="0">
      <selection activeCell="C8" sqref="C8:G22"/>
    </sheetView>
  </sheetViews>
  <sheetFormatPr defaultRowHeight="12.75" x14ac:dyDescent="0.2"/>
  <cols>
    <col min="1" max="1" width="7.42578125" style="5" bestFit="1" customWidth="1"/>
    <col min="2" max="2" width="19.140625" style="5" bestFit="1" customWidth="1"/>
    <col min="3" max="3" width="26.2851562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29.140625" style="5" bestFit="1" customWidth="1"/>
    <col min="8" max="10" width="5.5703125" style="6" bestFit="1" customWidth="1"/>
    <col min="11" max="11" width="4.85546875" style="6" bestFit="1" customWidth="1"/>
    <col min="12" max="12" width="11.28515625" style="6" bestFit="1" customWidth="1"/>
    <col min="13" max="13" width="8.5703125" style="6" bestFit="1" customWidth="1"/>
    <col min="14" max="14" width="11.5703125" style="5" bestFit="1" customWidth="1"/>
    <col min="15" max="16384" width="9.140625" style="3"/>
  </cols>
  <sheetData>
    <row r="1" spans="1:14" s="2" customFormat="1" ht="29.1" customHeight="1" x14ac:dyDescent="0.2">
      <c r="A1" s="51" t="s">
        <v>181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2" customFormat="1" ht="62.1" customHeight="1" thickBot="1" x14ac:dyDescent="0.2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s="1" customFormat="1" ht="12.75" customHeight="1" x14ac:dyDescent="0.2">
      <c r="A3" s="58" t="s">
        <v>9</v>
      </c>
      <c r="B3" s="49" t="s">
        <v>0</v>
      </c>
      <c r="C3" s="60" t="s">
        <v>5</v>
      </c>
      <c r="D3" s="60" t="s">
        <v>6</v>
      </c>
      <c r="E3" s="62" t="s">
        <v>10</v>
      </c>
      <c r="F3" s="62" t="s">
        <v>3</v>
      </c>
      <c r="G3" s="62" t="s">
        <v>7</v>
      </c>
      <c r="H3" s="62" t="s">
        <v>11</v>
      </c>
      <c r="I3" s="62"/>
      <c r="J3" s="62"/>
      <c r="K3" s="62"/>
      <c r="L3" s="62" t="s">
        <v>21</v>
      </c>
      <c r="M3" s="62" t="s">
        <v>2</v>
      </c>
      <c r="N3" s="63" t="s">
        <v>1</v>
      </c>
    </row>
    <row r="4" spans="1:14" s="1" customFormat="1" ht="21" customHeight="1" thickBot="1" x14ac:dyDescent="0.25">
      <c r="A4" s="59"/>
      <c r="B4" s="50"/>
      <c r="C4" s="61"/>
      <c r="D4" s="61"/>
      <c r="E4" s="61"/>
      <c r="F4" s="61"/>
      <c r="G4" s="61"/>
      <c r="H4" s="4">
        <v>1</v>
      </c>
      <c r="I4" s="4">
        <v>2</v>
      </c>
      <c r="J4" s="4">
        <v>3</v>
      </c>
      <c r="K4" s="4" t="s">
        <v>4</v>
      </c>
      <c r="L4" s="61"/>
      <c r="M4" s="61"/>
      <c r="N4" s="64"/>
    </row>
    <row r="5" spans="1:14" ht="15" x14ac:dyDescent="0.2">
      <c r="A5" s="65" t="s">
        <v>29</v>
      </c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4" x14ac:dyDescent="0.2">
      <c r="A6" s="11" t="s">
        <v>22</v>
      </c>
      <c r="B6" s="9" t="s">
        <v>35</v>
      </c>
      <c r="C6" s="9" t="s">
        <v>36</v>
      </c>
      <c r="D6" s="9" t="s">
        <v>37</v>
      </c>
      <c r="E6" s="9" t="str">
        <f>"0,6219"</f>
        <v>0,6219</v>
      </c>
      <c r="F6" s="9" t="s">
        <v>16</v>
      </c>
      <c r="G6" s="9" t="s">
        <v>26</v>
      </c>
      <c r="H6" s="13" t="s">
        <v>38</v>
      </c>
      <c r="I6" s="13" t="s">
        <v>39</v>
      </c>
      <c r="J6" s="10" t="s">
        <v>39</v>
      </c>
      <c r="K6" s="11"/>
      <c r="L6" s="11" t="str">
        <f>"170,0"</f>
        <v>170,0</v>
      </c>
      <c r="M6" s="11" t="str">
        <f>"105,7230"</f>
        <v>105,7230</v>
      </c>
      <c r="N6" s="9" t="s">
        <v>40</v>
      </c>
    </row>
    <row r="7" spans="1:14" x14ac:dyDescent="0.2">
      <c r="B7" s="5" t="s">
        <v>8</v>
      </c>
    </row>
    <row r="8" spans="1:14" ht="15" x14ac:dyDescent="0.2">
      <c r="B8" s="5" t="s">
        <v>8</v>
      </c>
      <c r="F8" s="7"/>
    </row>
    <row r="9" spans="1:14" ht="15" x14ac:dyDescent="0.2">
      <c r="B9" s="5" t="s">
        <v>8</v>
      </c>
      <c r="F9" s="7"/>
    </row>
    <row r="10" spans="1:14" ht="15" x14ac:dyDescent="0.2">
      <c r="B10" s="5" t="s">
        <v>8</v>
      </c>
      <c r="F10" s="7"/>
    </row>
    <row r="11" spans="1:14" ht="15" x14ac:dyDescent="0.2">
      <c r="B11" s="5" t="s">
        <v>8</v>
      </c>
      <c r="F11" s="7"/>
    </row>
    <row r="12" spans="1:14" ht="15" x14ac:dyDescent="0.2">
      <c r="B12" s="5" t="s">
        <v>8</v>
      </c>
      <c r="F12" s="7"/>
    </row>
    <row r="13" spans="1:14" ht="15" x14ac:dyDescent="0.2">
      <c r="B13" s="5" t="s">
        <v>8</v>
      </c>
      <c r="F13" s="7"/>
    </row>
    <row r="14" spans="1:14" ht="15" x14ac:dyDescent="0.2">
      <c r="B14" s="5" t="s">
        <v>8</v>
      </c>
      <c r="F14" s="7"/>
    </row>
    <row r="15" spans="1:14" x14ac:dyDescent="0.2">
      <c r="B15" s="5" t="s">
        <v>8</v>
      </c>
    </row>
    <row r="16" spans="1:14" ht="18" x14ac:dyDescent="0.2">
      <c r="B16" s="5" t="s">
        <v>8</v>
      </c>
      <c r="C16" s="8"/>
      <c r="D16" s="8"/>
    </row>
    <row r="17" spans="2:7" ht="15" x14ac:dyDescent="0.2">
      <c r="B17" s="5" t="s">
        <v>8</v>
      </c>
      <c r="C17" s="22"/>
      <c r="D17" s="22"/>
    </row>
    <row r="18" spans="2:7" ht="14.25" x14ac:dyDescent="0.2">
      <c r="B18" s="5" t="s">
        <v>8</v>
      </c>
      <c r="C18" s="12"/>
      <c r="D18" s="12"/>
    </row>
    <row r="19" spans="2:7" ht="15" x14ac:dyDescent="0.2">
      <c r="B19" s="5" t="s">
        <v>8</v>
      </c>
      <c r="C19" s="1"/>
      <c r="D19" s="1"/>
      <c r="E19" s="1"/>
      <c r="F19" s="1"/>
      <c r="G19" s="1"/>
    </row>
    <row r="20" spans="2:7" x14ac:dyDescent="0.2">
      <c r="B20" s="5" t="s">
        <v>8</v>
      </c>
      <c r="E20" s="6"/>
      <c r="F20" s="6"/>
      <c r="G20" s="6"/>
    </row>
    <row r="21" spans="2:7" x14ac:dyDescent="0.2">
      <c r="B21" s="5" t="s">
        <v>8</v>
      </c>
    </row>
  </sheetData>
  <mergeCells count="13">
    <mergeCell ref="A5:M5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sqref="A1:N2"/>
    </sheetView>
  </sheetViews>
  <sheetFormatPr defaultRowHeight="12.75" x14ac:dyDescent="0.2"/>
  <cols>
    <col min="1" max="1" width="7.42578125" style="5" bestFit="1" customWidth="1"/>
    <col min="2" max="2" width="19.7109375" style="5" bestFit="1" customWidth="1"/>
    <col min="3" max="3" width="26.2851562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29.140625" style="5" bestFit="1" customWidth="1"/>
    <col min="8" max="10" width="5.5703125" style="6" bestFit="1" customWidth="1"/>
    <col min="11" max="11" width="4.85546875" style="6" bestFit="1" customWidth="1"/>
    <col min="12" max="12" width="11.28515625" style="6" bestFit="1" customWidth="1"/>
    <col min="13" max="13" width="8.5703125" style="6" bestFit="1" customWidth="1"/>
    <col min="14" max="14" width="15.140625" style="5" bestFit="1" customWidth="1"/>
    <col min="15" max="16384" width="9.140625" style="3"/>
  </cols>
  <sheetData>
    <row r="1" spans="1:14" s="2" customFormat="1" ht="29.1" customHeight="1" x14ac:dyDescent="0.2">
      <c r="A1" s="51" t="s">
        <v>182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2" customFormat="1" ht="62.1" customHeight="1" thickBot="1" x14ac:dyDescent="0.2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s="1" customFormat="1" ht="12.75" customHeight="1" x14ac:dyDescent="0.2">
      <c r="A3" s="58" t="s">
        <v>9</v>
      </c>
      <c r="B3" s="49" t="s">
        <v>0</v>
      </c>
      <c r="C3" s="60" t="s">
        <v>5</v>
      </c>
      <c r="D3" s="60" t="s">
        <v>6</v>
      </c>
      <c r="E3" s="62" t="s">
        <v>10</v>
      </c>
      <c r="F3" s="62" t="s">
        <v>3</v>
      </c>
      <c r="G3" s="62" t="s">
        <v>7</v>
      </c>
      <c r="H3" s="62" t="s">
        <v>11</v>
      </c>
      <c r="I3" s="62"/>
      <c r="J3" s="62"/>
      <c r="K3" s="62"/>
      <c r="L3" s="62" t="s">
        <v>21</v>
      </c>
      <c r="M3" s="62" t="s">
        <v>2</v>
      </c>
      <c r="N3" s="63" t="s">
        <v>1</v>
      </c>
    </row>
    <row r="4" spans="1:14" s="1" customFormat="1" ht="21" customHeight="1" thickBot="1" x14ac:dyDescent="0.25">
      <c r="A4" s="59"/>
      <c r="B4" s="50"/>
      <c r="C4" s="61"/>
      <c r="D4" s="61"/>
      <c r="E4" s="61"/>
      <c r="F4" s="61"/>
      <c r="G4" s="61"/>
      <c r="H4" s="4">
        <v>1</v>
      </c>
      <c r="I4" s="4">
        <v>2</v>
      </c>
      <c r="J4" s="4">
        <v>3</v>
      </c>
      <c r="K4" s="4" t="s">
        <v>4</v>
      </c>
      <c r="L4" s="61"/>
      <c r="M4" s="61"/>
      <c r="N4" s="64"/>
    </row>
    <row r="5" spans="1:14" ht="15" x14ac:dyDescent="0.2">
      <c r="A5" s="65" t="s">
        <v>29</v>
      </c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4" x14ac:dyDescent="0.2">
      <c r="A6" s="11" t="s">
        <v>22</v>
      </c>
      <c r="B6" s="9" t="s">
        <v>30</v>
      </c>
      <c r="C6" s="9" t="s">
        <v>31</v>
      </c>
      <c r="D6" s="9" t="s">
        <v>32</v>
      </c>
      <c r="E6" s="9" t="str">
        <f>"0,6193"</f>
        <v>0,6193</v>
      </c>
      <c r="F6" s="9" t="s">
        <v>16</v>
      </c>
      <c r="G6" s="9" t="s">
        <v>26</v>
      </c>
      <c r="H6" s="10" t="s">
        <v>33</v>
      </c>
      <c r="I6" s="13" t="s">
        <v>34</v>
      </c>
      <c r="J6" s="13" t="s">
        <v>34</v>
      </c>
      <c r="K6" s="11"/>
      <c r="L6" s="11" t="str">
        <f>"200,0"</f>
        <v>200,0</v>
      </c>
      <c r="M6" s="11" t="str">
        <f>"123,8600"</f>
        <v>123,8600</v>
      </c>
      <c r="N6" s="9" t="s">
        <v>173</v>
      </c>
    </row>
    <row r="7" spans="1:14" x14ac:dyDescent="0.2">
      <c r="B7" s="5" t="s">
        <v>8</v>
      </c>
    </row>
    <row r="8" spans="1:14" ht="15" x14ac:dyDescent="0.2">
      <c r="B8" s="5" t="s">
        <v>8</v>
      </c>
      <c r="F8" s="7"/>
    </row>
    <row r="9" spans="1:14" ht="15" x14ac:dyDescent="0.2">
      <c r="B9" s="5" t="s">
        <v>8</v>
      </c>
      <c r="F9" s="7"/>
    </row>
    <row r="10" spans="1:14" ht="15" x14ac:dyDescent="0.2">
      <c r="B10" s="5" t="s">
        <v>8</v>
      </c>
      <c r="F10" s="7"/>
    </row>
    <row r="11" spans="1:14" ht="15" x14ac:dyDescent="0.2">
      <c r="B11" s="5" t="s">
        <v>8</v>
      </c>
      <c r="F11" s="7"/>
    </row>
    <row r="12" spans="1:14" ht="15" x14ac:dyDescent="0.2">
      <c r="B12" s="5" t="s">
        <v>8</v>
      </c>
      <c r="F12" s="7"/>
    </row>
    <row r="13" spans="1:14" ht="15" x14ac:dyDescent="0.2">
      <c r="B13" s="5" t="s">
        <v>8</v>
      </c>
      <c r="F13" s="7"/>
    </row>
    <row r="14" spans="1:14" ht="15" x14ac:dyDescent="0.2">
      <c r="B14" s="5" t="s">
        <v>8</v>
      </c>
      <c r="F14" s="7"/>
    </row>
    <row r="15" spans="1:14" x14ac:dyDescent="0.2">
      <c r="B15" s="5" t="s">
        <v>8</v>
      </c>
    </row>
    <row r="16" spans="1:14" ht="18" x14ac:dyDescent="0.2">
      <c r="B16" s="5" t="s">
        <v>8</v>
      </c>
      <c r="C16" s="8"/>
      <c r="D16" s="8"/>
    </row>
    <row r="17" spans="2:7" ht="15" x14ac:dyDescent="0.2">
      <c r="B17" s="5" t="s">
        <v>8</v>
      </c>
      <c r="C17" s="22"/>
      <c r="D17" s="22"/>
    </row>
    <row r="18" spans="2:7" ht="14.25" x14ac:dyDescent="0.2">
      <c r="B18" s="5" t="s">
        <v>8</v>
      </c>
      <c r="C18" s="12"/>
      <c r="D18" s="12"/>
    </row>
    <row r="19" spans="2:7" ht="15" x14ac:dyDescent="0.2">
      <c r="B19" s="5" t="s">
        <v>8</v>
      </c>
      <c r="C19" s="1"/>
      <c r="D19" s="1"/>
      <c r="E19" s="1"/>
      <c r="F19" s="1"/>
      <c r="G19" s="1"/>
    </row>
    <row r="20" spans="2:7" x14ac:dyDescent="0.2">
      <c r="B20" s="5" t="s">
        <v>8</v>
      </c>
      <c r="E20" s="6"/>
      <c r="F20" s="6"/>
      <c r="G20" s="6"/>
    </row>
    <row r="21" spans="2:7" x14ac:dyDescent="0.2">
      <c r="B21" s="5" t="s">
        <v>8</v>
      </c>
    </row>
  </sheetData>
  <mergeCells count="13">
    <mergeCell ref="A5:M5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ПРО тяга б.э.</vt:lpstr>
      <vt:lpstr>Люб. тяга б.э.</vt:lpstr>
      <vt:lpstr>Люб. тяга 1.слой</vt:lpstr>
      <vt:lpstr>Люб. жим жим софт мн.петельная</vt:lpstr>
      <vt:lpstr>Люб. жим 1 петельная</vt:lpstr>
      <vt:lpstr>ПРО жим б.э.</vt:lpstr>
      <vt:lpstr>Люб. жим б.э.</vt:lpstr>
      <vt:lpstr>ПРО жим 1.слой</vt:lpstr>
      <vt:lpstr>Люб. жим 1.слой</vt:lpstr>
      <vt:lpstr>Люб. жим мн.слой</vt:lpstr>
      <vt:lpstr>Люб. Военный жим</vt:lpstr>
      <vt:lpstr>Проф. народный жим 1 вес</vt:lpstr>
      <vt:lpstr>Люб. народный жим 1 вес</vt:lpstr>
      <vt:lpstr>Бицепс Любители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NPA</cp:lastModifiedBy>
  <cp:lastPrinted>2015-07-16T19:10:53Z</cp:lastPrinted>
  <dcterms:created xsi:type="dcterms:W3CDTF">2002-06-16T13:36:44Z</dcterms:created>
  <dcterms:modified xsi:type="dcterms:W3CDTF">2020-10-12T11:18:08Z</dcterms:modified>
</cp:coreProperties>
</file>